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Quote Development\Andy\In progress\(QE17178) Due 10-27 - Calvin - Raymond James - Grand Blanc\"/>
    </mc:Choice>
  </mc:AlternateContent>
  <xr:revisionPtr revIDLastSave="0" documentId="13_ncr:1_{F84ED024-2272-4F19-9120-FC32E05FD216}" xr6:coauthVersionLast="47" xr6:coauthVersionMax="47" xr10:uidLastSave="{00000000-0000-0000-0000-000000000000}"/>
  <bookViews>
    <workbookView xWindow="-120" yWindow="-120" windowWidth="38640" windowHeight="21240" xr2:uid="{97E91BEB-B7F0-427C-918F-49008AD4113E}"/>
  </bookViews>
  <sheets>
    <sheet name="Cover" sheetId="38" r:id="rId1"/>
    <sheet name="Cover (2)" sheetId="39" r:id="rId2"/>
    <sheet name="Black Anodized" sheetId="32" r:id="rId3"/>
    <sheet name="mag add" sheetId="40" r:id="rId4"/>
  </sheets>
  <definedNames>
    <definedName name="_xlnm.Print_Area" localSheetId="2">'Black Anodized'!$A$1:$CA$141</definedName>
    <definedName name="_xlnm.Print_Area" localSheetId="0">Cover!$A$1:$K$62</definedName>
    <definedName name="_xlnm.Print_Area" localSheetId="1">'Cover (2)'!$A$1:$K$62</definedName>
    <definedName name="_xlnm.Print_Area" localSheetId="3">'mag add'!$A$1:$CA$141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41" i="40" l="1"/>
  <c r="Y140" i="40"/>
  <c r="Y139" i="40"/>
  <c r="Y138" i="40"/>
  <c r="BW137" i="40"/>
  <c r="AY137" i="40"/>
  <c r="Y137" i="40"/>
  <c r="BW136" i="40"/>
  <c r="AY136" i="40"/>
  <c r="Y136" i="40"/>
  <c r="BW135" i="40"/>
  <c r="AY135" i="40"/>
  <c r="BW134" i="40"/>
  <c r="AY134" i="40"/>
  <c r="Y134" i="40"/>
  <c r="BW133" i="40"/>
  <c r="AY133" i="40"/>
  <c r="Y133" i="40"/>
  <c r="BW132" i="40"/>
  <c r="AY132" i="40"/>
  <c r="Y132" i="40"/>
  <c r="BW131" i="40"/>
  <c r="AY131" i="40"/>
  <c r="Y131" i="40"/>
  <c r="BW130" i="40"/>
  <c r="AY130" i="40"/>
  <c r="BW129" i="40"/>
  <c r="AY129" i="40"/>
  <c r="BE139" i="40" s="1"/>
  <c r="BE141" i="40" s="1"/>
  <c r="AI61" i="40" s="1"/>
  <c r="Y129" i="40"/>
  <c r="BW128" i="40"/>
  <c r="Y128" i="40"/>
  <c r="BW127" i="40"/>
  <c r="AY127" i="40"/>
  <c r="Y127" i="40"/>
  <c r="BW126" i="40"/>
  <c r="AY126" i="40"/>
  <c r="Y126" i="40"/>
  <c r="BW125" i="40"/>
  <c r="BN139" i="40" s="1"/>
  <c r="BN141" i="40" s="1"/>
  <c r="AI60" i="40" s="1"/>
  <c r="AY125" i="40"/>
  <c r="Y125" i="40"/>
  <c r="AY124" i="40"/>
  <c r="Y124" i="40"/>
  <c r="BW123" i="40"/>
  <c r="AY123" i="40"/>
  <c r="Y123" i="40"/>
  <c r="BW122" i="40"/>
  <c r="AY122" i="40"/>
  <c r="Y122" i="40"/>
  <c r="C122" i="40"/>
  <c r="BW121" i="40"/>
  <c r="AY121" i="40"/>
  <c r="C121" i="40"/>
  <c r="Y121" i="40" s="1"/>
  <c r="BW120" i="40"/>
  <c r="AY120" i="40"/>
  <c r="C120" i="40"/>
  <c r="Y120" i="40" s="1"/>
  <c r="BW119" i="40"/>
  <c r="AY119" i="40"/>
  <c r="Y119" i="40"/>
  <c r="BW118" i="40"/>
  <c r="AY118" i="40"/>
  <c r="AV139" i="40" s="1"/>
  <c r="AV141" i="40" s="1"/>
  <c r="AI59" i="40" s="1"/>
  <c r="Y118" i="40"/>
  <c r="BW117" i="40"/>
  <c r="Y117" i="40"/>
  <c r="BW116" i="40"/>
  <c r="AY116" i="40"/>
  <c r="C116" i="40"/>
  <c r="Y116" i="40" s="1"/>
  <c r="BW115" i="40"/>
  <c r="AY115" i="40"/>
  <c r="Y115" i="40"/>
  <c r="BW114" i="40"/>
  <c r="AY114" i="40"/>
  <c r="Y114" i="40"/>
  <c r="BW113" i="40"/>
  <c r="AY113" i="40"/>
  <c r="Y113" i="40"/>
  <c r="AY112" i="40"/>
  <c r="Y112" i="40"/>
  <c r="BW111" i="40"/>
  <c r="AY111" i="40"/>
  <c r="BW110" i="40"/>
  <c r="AY110" i="40"/>
  <c r="Y110" i="40"/>
  <c r="BW109" i="40"/>
  <c r="AY109" i="40"/>
  <c r="Y109" i="40"/>
  <c r="BW108" i="40"/>
  <c r="AY108" i="40"/>
  <c r="Y108" i="40"/>
  <c r="BW107" i="40"/>
  <c r="AY107" i="40"/>
  <c r="Y107" i="40"/>
  <c r="BW106" i="40"/>
  <c r="AY106" i="40"/>
  <c r="Y106" i="40"/>
  <c r="BW105" i="40"/>
  <c r="AY105" i="40"/>
  <c r="AM139" i="40" s="1"/>
  <c r="AM141" i="40" s="1"/>
  <c r="AI58" i="40" s="1"/>
  <c r="BW104" i="40"/>
  <c r="Y104" i="40"/>
  <c r="BW103" i="40"/>
  <c r="AY103" i="40"/>
  <c r="Y103" i="40"/>
  <c r="AY102" i="40"/>
  <c r="Y102" i="40"/>
  <c r="BW101" i="40"/>
  <c r="AY101" i="40"/>
  <c r="Y101" i="40"/>
  <c r="BW100" i="40"/>
  <c r="AY100" i="40"/>
  <c r="Y100" i="40"/>
  <c r="BW99" i="40"/>
  <c r="AY99" i="40"/>
  <c r="Y99" i="40"/>
  <c r="BW98" i="40"/>
  <c r="AY98" i="40"/>
  <c r="Y98" i="40"/>
  <c r="BW97" i="40"/>
  <c r="AY97" i="40"/>
  <c r="BW96" i="40"/>
  <c r="AY96" i="40"/>
  <c r="Y96" i="40"/>
  <c r="BW95" i="40"/>
  <c r="Y95" i="40"/>
  <c r="BW94" i="40"/>
  <c r="AY94" i="40"/>
  <c r="Y94" i="40"/>
  <c r="BW93" i="40"/>
  <c r="AY93" i="40"/>
  <c r="Y93" i="40"/>
  <c r="BW92" i="40"/>
  <c r="AY92" i="40"/>
  <c r="Y92" i="40"/>
  <c r="BW91" i="40"/>
  <c r="AY91" i="40"/>
  <c r="Y91" i="40"/>
  <c r="BW90" i="40"/>
  <c r="AY90" i="40"/>
  <c r="Y90" i="40"/>
  <c r="BW89" i="40"/>
  <c r="AY89" i="40"/>
  <c r="Y89" i="40"/>
  <c r="BW88" i="40"/>
  <c r="AY88" i="40"/>
  <c r="Y88" i="40"/>
  <c r="BW87" i="40"/>
  <c r="AY87" i="40"/>
  <c r="Y87" i="40"/>
  <c r="BW86" i="40"/>
  <c r="AY86" i="40"/>
  <c r="Y86" i="40"/>
  <c r="AY85" i="40"/>
  <c r="BW84" i="40"/>
  <c r="AY84" i="40"/>
  <c r="Y84" i="40"/>
  <c r="BW83" i="40"/>
  <c r="AY83" i="40"/>
  <c r="Y83" i="40"/>
  <c r="BW82" i="40"/>
  <c r="AY82" i="40"/>
  <c r="Y82" i="40"/>
  <c r="BW81" i="40"/>
  <c r="AY81" i="40"/>
  <c r="Y81" i="40"/>
  <c r="BW80" i="40"/>
  <c r="AY80" i="40"/>
  <c r="Y80" i="40"/>
  <c r="BW79" i="40"/>
  <c r="AY79" i="40"/>
  <c r="Y79" i="40"/>
  <c r="BW78" i="40"/>
  <c r="Y78" i="40"/>
  <c r="BW77" i="40"/>
  <c r="AY77" i="40"/>
  <c r="Y77" i="40"/>
  <c r="BW76" i="40"/>
  <c r="AY76" i="40"/>
  <c r="Y76" i="40"/>
  <c r="N71" i="40"/>
  <c r="M71" i="40"/>
  <c r="I71" i="40"/>
  <c r="J71" i="40" s="1"/>
  <c r="G71" i="40"/>
  <c r="H71" i="40" s="1"/>
  <c r="BT70" i="40"/>
  <c r="BB69" i="40"/>
  <c r="K63" i="40" s="1"/>
  <c r="BT68" i="40"/>
  <c r="BB68" i="40"/>
  <c r="BT66" i="40"/>
  <c r="BT64" i="40"/>
  <c r="AI64" i="40"/>
  <c r="BT62" i="40"/>
  <c r="BT71" i="40" s="1"/>
  <c r="K62" i="40"/>
  <c r="K59" i="40"/>
  <c r="AW52" i="40"/>
  <c r="BV50" i="40"/>
  <c r="BC50" i="40"/>
  <c r="AJ50" i="40"/>
  <c r="Q50" i="40"/>
  <c r="BV49" i="40"/>
  <c r="BC49" i="40"/>
  <c r="AJ49" i="40"/>
  <c r="Q49" i="40"/>
  <c r="BV48" i="40"/>
  <c r="BC48" i="40"/>
  <c r="AJ48" i="40"/>
  <c r="Q48" i="40"/>
  <c r="BV47" i="40"/>
  <c r="BC47" i="40"/>
  <c r="BC51" i="40" s="1"/>
  <c r="BC53" i="40" s="1"/>
  <c r="AJ47" i="40"/>
  <c r="Q47" i="40"/>
  <c r="BV46" i="40"/>
  <c r="BC46" i="40"/>
  <c r="AJ46" i="40"/>
  <c r="Q46" i="40"/>
  <c r="BV45" i="40"/>
  <c r="BC45" i="40"/>
  <c r="AJ45" i="40"/>
  <c r="Q45" i="40"/>
  <c r="BN44" i="40"/>
  <c r="BP52" i="40" s="1"/>
  <c r="BC44" i="40"/>
  <c r="AU44" i="40"/>
  <c r="AB44" i="40"/>
  <c r="AD52" i="40" s="1"/>
  <c r="I44" i="40"/>
  <c r="K52" i="40" s="1"/>
  <c r="AW39" i="40"/>
  <c r="AD39" i="40"/>
  <c r="BV37" i="40"/>
  <c r="BC37" i="40"/>
  <c r="AJ37" i="40"/>
  <c r="Q37" i="40"/>
  <c r="BV36" i="40"/>
  <c r="BC36" i="40"/>
  <c r="AJ36" i="40"/>
  <c r="Q36" i="40"/>
  <c r="BV35" i="40"/>
  <c r="BC35" i="40"/>
  <c r="AJ35" i="40"/>
  <c r="Q35" i="40"/>
  <c r="BV34" i="40"/>
  <c r="BC34" i="40"/>
  <c r="AJ34" i="40"/>
  <c r="Q34" i="40"/>
  <c r="BV33" i="40"/>
  <c r="BC33" i="40"/>
  <c r="AJ33" i="40"/>
  <c r="Q33" i="40"/>
  <c r="BV32" i="40"/>
  <c r="BC32" i="40"/>
  <c r="AJ32" i="40"/>
  <c r="Q32" i="40"/>
  <c r="BN31" i="40"/>
  <c r="BP39" i="40" s="1"/>
  <c r="BC31" i="40"/>
  <c r="BC38" i="40" s="1"/>
  <c r="BC40" i="40" s="1"/>
  <c r="AU31" i="40"/>
  <c r="AB31" i="40"/>
  <c r="AJ31" i="40" s="1"/>
  <c r="AJ38" i="40" s="1"/>
  <c r="AJ40" i="40" s="1"/>
  <c r="Q31" i="40"/>
  <c r="Q38" i="40" s="1"/>
  <c r="Q40" i="40" s="1"/>
  <c r="I31" i="40"/>
  <c r="K39" i="40" s="1"/>
  <c r="BP26" i="40"/>
  <c r="AD26" i="40"/>
  <c r="K26" i="40"/>
  <c r="BV24" i="40"/>
  <c r="BC24" i="40"/>
  <c r="AJ24" i="40"/>
  <c r="Q24" i="40"/>
  <c r="BV23" i="40"/>
  <c r="BC23" i="40"/>
  <c r="AJ23" i="40"/>
  <c r="Q23" i="40"/>
  <c r="BV22" i="40"/>
  <c r="BC22" i="40"/>
  <c r="AJ22" i="40"/>
  <c r="Q22" i="40"/>
  <c r="BV21" i="40"/>
  <c r="BC21" i="40"/>
  <c r="AJ21" i="40"/>
  <c r="Q21" i="40"/>
  <c r="BV20" i="40"/>
  <c r="BC20" i="40"/>
  <c r="AJ20" i="40"/>
  <c r="Q20" i="40"/>
  <c r="BV19" i="40"/>
  <c r="BC19" i="40"/>
  <c r="AJ19" i="40"/>
  <c r="Q19" i="40"/>
  <c r="BV18" i="40"/>
  <c r="BV25" i="40" s="1"/>
  <c r="BV27" i="40" s="1"/>
  <c r="BN18" i="40"/>
  <c r="BC18" i="40"/>
  <c r="BC25" i="40" s="1"/>
  <c r="BC27" i="40" s="1"/>
  <c r="AU18" i="40"/>
  <c r="AW26" i="40" s="1"/>
  <c r="AB18" i="40"/>
  <c r="AJ18" i="40" s="1"/>
  <c r="AJ25" i="40" s="1"/>
  <c r="AJ27" i="40" s="1"/>
  <c r="Q18" i="40"/>
  <c r="Q25" i="40" s="1"/>
  <c r="Q27" i="40" s="1"/>
  <c r="I18" i="40"/>
  <c r="AD13" i="40"/>
  <c r="K13" i="40"/>
  <c r="AZ57" i="40" s="1"/>
  <c r="BV11" i="40"/>
  <c r="BC11" i="40"/>
  <c r="AJ11" i="40"/>
  <c r="Q11" i="40"/>
  <c r="BV10" i="40"/>
  <c r="BC10" i="40"/>
  <c r="AJ10" i="40"/>
  <c r="Q10" i="40"/>
  <c r="BV9" i="40"/>
  <c r="BC9" i="40"/>
  <c r="AJ9" i="40"/>
  <c r="Q9" i="40"/>
  <c r="BV8" i="40"/>
  <c r="BC8" i="40"/>
  <c r="AJ8" i="40"/>
  <c r="Q8" i="40"/>
  <c r="BV7" i="40"/>
  <c r="BC7" i="40"/>
  <c r="AJ7" i="40"/>
  <c r="Q7" i="40"/>
  <c r="BV6" i="40"/>
  <c r="BC6" i="40"/>
  <c r="AJ6" i="40"/>
  <c r="Q6" i="40"/>
  <c r="BN5" i="40"/>
  <c r="BP13" i="40" s="1"/>
  <c r="AU5" i="40"/>
  <c r="AW13" i="40" s="1"/>
  <c r="AJ5" i="40"/>
  <c r="AJ12" i="40" s="1"/>
  <c r="AJ14" i="40" s="1"/>
  <c r="AB5" i="40"/>
  <c r="Q5" i="40"/>
  <c r="Q12" i="40" s="1"/>
  <c r="Q14" i="40" s="1"/>
  <c r="I5" i="40"/>
  <c r="AI69" i="40" s="1"/>
  <c r="E71" i="40" l="1"/>
  <c r="F71" i="40"/>
  <c r="AI62" i="40"/>
  <c r="O71" i="40"/>
  <c r="AI68" i="40"/>
  <c r="P71" i="40"/>
  <c r="AD139" i="40"/>
  <c r="AD141" i="40" s="1"/>
  <c r="BV31" i="40"/>
  <c r="BV38" i="40" s="1"/>
  <c r="BV40" i="40" s="1"/>
  <c r="Q44" i="40"/>
  <c r="Q51" i="40" s="1"/>
  <c r="Q53" i="40" s="1"/>
  <c r="K57" i="40" s="1"/>
  <c r="BV5" i="40"/>
  <c r="BV12" i="40" s="1"/>
  <c r="BV14" i="40" s="1"/>
  <c r="AJ44" i="40"/>
  <c r="AJ51" i="40" s="1"/>
  <c r="AJ53" i="40" s="1"/>
  <c r="BC5" i="40"/>
  <c r="BC12" i="40" s="1"/>
  <c r="BC14" i="40" s="1"/>
  <c r="BV44" i="40"/>
  <c r="BV51" i="40" s="1"/>
  <c r="BV53" i="40" s="1"/>
  <c r="V36" i="39"/>
  <c r="U36" i="39"/>
  <c r="V36" i="38"/>
  <c r="U36" i="38"/>
  <c r="I18" i="32"/>
  <c r="Q18" i="32" s="1"/>
  <c r="Q19" i="32"/>
  <c r="Q20" i="32"/>
  <c r="Q21" i="32"/>
  <c r="Q22" i="32"/>
  <c r="Q23" i="32"/>
  <c r="Q24" i="32"/>
  <c r="K26" i="32"/>
  <c r="BN18" i="32"/>
  <c r="BP26" i="32" s="1"/>
  <c r="BV19" i="32"/>
  <c r="BV20" i="32"/>
  <c r="BV21" i="32"/>
  <c r="BV22" i="32"/>
  <c r="BV23" i="32"/>
  <c r="BV24" i="32"/>
  <c r="I31" i="32"/>
  <c r="Q31" i="32" s="1"/>
  <c r="AB31" i="32"/>
  <c r="AD39" i="32" s="1"/>
  <c r="AJ31" i="32"/>
  <c r="AU31" i="32"/>
  <c r="AW39" i="32" s="1"/>
  <c r="BC31" i="32"/>
  <c r="BN31" i="32"/>
  <c r="BP39" i="32" s="1"/>
  <c r="BV31" i="32"/>
  <c r="Q32" i="32"/>
  <c r="AJ32" i="32"/>
  <c r="BC32" i="32"/>
  <c r="BV32" i="32"/>
  <c r="Q33" i="32"/>
  <c r="AJ33" i="32"/>
  <c r="BC33" i="32"/>
  <c r="BV33" i="32"/>
  <c r="Q34" i="32"/>
  <c r="AJ34" i="32"/>
  <c r="BC34" i="32"/>
  <c r="BV34" i="32"/>
  <c r="Q35" i="32"/>
  <c r="AJ35" i="32"/>
  <c r="BC35" i="32"/>
  <c r="BV35" i="32"/>
  <c r="Q36" i="32"/>
  <c r="AJ36" i="32"/>
  <c r="BC36" i="32"/>
  <c r="BV36" i="32"/>
  <c r="Q37" i="32"/>
  <c r="AJ37" i="32"/>
  <c r="BC37" i="32"/>
  <c r="BV37" i="32"/>
  <c r="K39" i="32"/>
  <c r="I44" i="32"/>
  <c r="Q44" i="32" s="1"/>
  <c r="AB44" i="32"/>
  <c r="AD52" i="32" s="1"/>
  <c r="AJ44" i="32"/>
  <c r="AU44" i="32"/>
  <c r="AW52" i="32" s="1"/>
  <c r="BC44" i="32"/>
  <c r="BN44" i="32"/>
  <c r="BP52" i="32" s="1"/>
  <c r="BV44" i="32"/>
  <c r="BV51" i="32" s="1"/>
  <c r="BV53" i="32" s="1"/>
  <c r="Q45" i="32"/>
  <c r="AJ45" i="32"/>
  <c r="BC45" i="32"/>
  <c r="BV45" i="32"/>
  <c r="Q46" i="32"/>
  <c r="AJ46" i="32"/>
  <c r="BC46" i="32"/>
  <c r="BV46" i="32"/>
  <c r="Q47" i="32"/>
  <c r="AJ47" i="32"/>
  <c r="BC47" i="32"/>
  <c r="BV47" i="32"/>
  <c r="Q48" i="32"/>
  <c r="AJ48" i="32"/>
  <c r="BC48" i="32"/>
  <c r="BV48" i="32"/>
  <c r="Q49" i="32"/>
  <c r="AJ49" i="32"/>
  <c r="BC49" i="32"/>
  <c r="BV49" i="32"/>
  <c r="Q50" i="32"/>
  <c r="AJ50" i="32"/>
  <c r="BC50" i="32"/>
  <c r="BV50" i="32"/>
  <c r="K58" i="40" l="1"/>
  <c r="AI66" i="40" s="1"/>
  <c r="AI57" i="40"/>
  <c r="K60" i="40" s="1"/>
  <c r="AI67" i="40" s="1"/>
  <c r="C71" i="40"/>
  <c r="D71" i="40" s="1"/>
  <c r="AS71" i="40"/>
  <c r="AI70" i="40"/>
  <c r="BC51" i="32"/>
  <c r="BC53" i="32" s="1"/>
  <c r="BV38" i="32"/>
  <c r="BV40" i="32" s="1"/>
  <c r="AJ51" i="32"/>
  <c r="AJ53" i="32" s="1"/>
  <c r="BC38" i="32"/>
  <c r="BC40" i="32" s="1"/>
  <c r="Q51" i="32"/>
  <c r="Q53" i="32" s="1"/>
  <c r="AJ38" i="32"/>
  <c r="AJ40" i="32" s="1"/>
  <c r="Q25" i="32"/>
  <c r="Q27" i="32" s="1"/>
  <c r="Q38" i="32"/>
  <c r="Q40" i="32" s="1"/>
  <c r="BV18" i="32"/>
  <c r="BV25" i="32" s="1"/>
  <c r="BV27" i="32" s="1"/>
  <c r="K52" i="32"/>
  <c r="BW89" i="32"/>
  <c r="BW88" i="32"/>
  <c r="BW87" i="32"/>
  <c r="BW86" i="32"/>
  <c r="BW137" i="32"/>
  <c r="BB68" i="32"/>
  <c r="BB69" i="32" s="1"/>
  <c r="K63" i="32" s="1"/>
  <c r="M71" i="32"/>
  <c r="I71" i="32"/>
  <c r="J71" i="32" s="1"/>
  <c r="BZ58" i="40" l="1"/>
  <c r="BT58" i="40" s="1"/>
  <c r="AI63" i="40" s="1"/>
  <c r="K71" i="40" s="1"/>
  <c r="L71" i="40" s="1"/>
  <c r="P71" i="32"/>
  <c r="O71" i="32"/>
  <c r="K65" i="40" l="1"/>
  <c r="K66" i="40" s="1"/>
  <c r="K68" i="40" s="1"/>
  <c r="AY136" i="32" l="1"/>
  <c r="Y141" i="32" l="1"/>
  <c r="Y140" i="32"/>
  <c r="Y139" i="32"/>
  <c r="Y138" i="32"/>
  <c r="AY137" i="32"/>
  <c r="Y137" i="32"/>
  <c r="BW136" i="32"/>
  <c r="Y136" i="32"/>
  <c r="BW135" i="32"/>
  <c r="AY135" i="32"/>
  <c r="BW134" i="32"/>
  <c r="AY134" i="32"/>
  <c r="Y134" i="32"/>
  <c r="BW133" i="32"/>
  <c r="AY133" i="32"/>
  <c r="Y133" i="32"/>
  <c r="BW132" i="32"/>
  <c r="AY132" i="32"/>
  <c r="Y132" i="32"/>
  <c r="BW131" i="32"/>
  <c r="AY131" i="32"/>
  <c r="Y131" i="32"/>
  <c r="BW130" i="32"/>
  <c r="AY130" i="32"/>
  <c r="BW129" i="32"/>
  <c r="AY129" i="32"/>
  <c r="Y129" i="32"/>
  <c r="BW128" i="32"/>
  <c r="Y128" i="32"/>
  <c r="BW127" i="32"/>
  <c r="AY127" i="32"/>
  <c r="Y127" i="32"/>
  <c r="BW126" i="32"/>
  <c r="AY126" i="32"/>
  <c r="Y126" i="32"/>
  <c r="BW125" i="32"/>
  <c r="AY125" i="32"/>
  <c r="Y125" i="32"/>
  <c r="AY124" i="32"/>
  <c r="Y124" i="32"/>
  <c r="BW123" i="32"/>
  <c r="AY123" i="32"/>
  <c r="Y123" i="32"/>
  <c r="BW122" i="32"/>
  <c r="AY122" i="32"/>
  <c r="C122" i="32"/>
  <c r="Y122" i="32" s="1"/>
  <c r="BW121" i="32"/>
  <c r="AY121" i="32"/>
  <c r="C121" i="32"/>
  <c r="Y121" i="32" s="1"/>
  <c r="BW120" i="32"/>
  <c r="AY120" i="32"/>
  <c r="C120" i="32"/>
  <c r="Y120" i="32" s="1"/>
  <c r="BW119" i="32"/>
  <c r="AY119" i="32"/>
  <c r="Y119" i="32"/>
  <c r="BW118" i="32"/>
  <c r="AY118" i="32"/>
  <c r="Y118" i="32"/>
  <c r="BW117" i="32"/>
  <c r="Y117" i="32"/>
  <c r="BW116" i="32"/>
  <c r="AY116" i="32"/>
  <c r="C116" i="32"/>
  <c r="Y116" i="32" s="1"/>
  <c r="BW115" i="32"/>
  <c r="AY115" i="32"/>
  <c r="Y115" i="32"/>
  <c r="BW114" i="32"/>
  <c r="AY114" i="32"/>
  <c r="Y114" i="32"/>
  <c r="BW113" i="32"/>
  <c r="AY113" i="32"/>
  <c r="Y113" i="32"/>
  <c r="AY112" i="32"/>
  <c r="Y112" i="32"/>
  <c r="BW111" i="32"/>
  <c r="AY111" i="32"/>
  <c r="BW110" i="32"/>
  <c r="AY110" i="32"/>
  <c r="Y110" i="32"/>
  <c r="BW109" i="32"/>
  <c r="AY109" i="32"/>
  <c r="Y109" i="32"/>
  <c r="BW108" i="32"/>
  <c r="AY108" i="32"/>
  <c r="Y108" i="32"/>
  <c r="BW107" i="32"/>
  <c r="AY107" i="32"/>
  <c r="Y107" i="32"/>
  <c r="BW106" i="32"/>
  <c r="AY106" i="32"/>
  <c r="Y106" i="32"/>
  <c r="BW105" i="32"/>
  <c r="AY105" i="32"/>
  <c r="BW104" i="32"/>
  <c r="Y104" i="32"/>
  <c r="BW103" i="32"/>
  <c r="AY103" i="32"/>
  <c r="Y103" i="32"/>
  <c r="AY102" i="32"/>
  <c r="Y102" i="32"/>
  <c r="BW101" i="32"/>
  <c r="AY101" i="32"/>
  <c r="Y101" i="32"/>
  <c r="BW100" i="32"/>
  <c r="AY100" i="32"/>
  <c r="Y100" i="32"/>
  <c r="BW99" i="32"/>
  <c r="AY99" i="32"/>
  <c r="Y99" i="32"/>
  <c r="BW98" i="32"/>
  <c r="AY98" i="32"/>
  <c r="Y98" i="32"/>
  <c r="BW97" i="32"/>
  <c r="AY97" i="32"/>
  <c r="BW96" i="32"/>
  <c r="AY96" i="32"/>
  <c r="Y96" i="32"/>
  <c r="BW95" i="32"/>
  <c r="Y95" i="32"/>
  <c r="BW94" i="32"/>
  <c r="AY94" i="32"/>
  <c r="Y94" i="32"/>
  <c r="BW93" i="32"/>
  <c r="AY93" i="32"/>
  <c r="Y93" i="32"/>
  <c r="BW92" i="32"/>
  <c r="AY92" i="32"/>
  <c r="Y92" i="32"/>
  <c r="BW91" i="32"/>
  <c r="AY91" i="32"/>
  <c r="Y91" i="32"/>
  <c r="BW90" i="32"/>
  <c r="AY90" i="32"/>
  <c r="Y90" i="32"/>
  <c r="AY89" i="32"/>
  <c r="Y89" i="32"/>
  <c r="AY88" i="32"/>
  <c r="Y88" i="32"/>
  <c r="AY87" i="32"/>
  <c r="Y87" i="32"/>
  <c r="AY86" i="32"/>
  <c r="Y86" i="32"/>
  <c r="AY85" i="32"/>
  <c r="BW84" i="32"/>
  <c r="AY84" i="32"/>
  <c r="Y84" i="32"/>
  <c r="BW83" i="32"/>
  <c r="AY83" i="32"/>
  <c r="Y83" i="32"/>
  <c r="BW82" i="32"/>
  <c r="AY82" i="32"/>
  <c r="Y82" i="32"/>
  <c r="BW81" i="32"/>
  <c r="AY81" i="32"/>
  <c r="Y81" i="32"/>
  <c r="BW80" i="32"/>
  <c r="AY80" i="32"/>
  <c r="Y80" i="32"/>
  <c r="BW79" i="32"/>
  <c r="AY79" i="32"/>
  <c r="Y79" i="32"/>
  <c r="BW78" i="32"/>
  <c r="Y78" i="32"/>
  <c r="BW77" i="32"/>
  <c r="AY77" i="32"/>
  <c r="Y77" i="32"/>
  <c r="BW76" i="32"/>
  <c r="AY76" i="32"/>
  <c r="Y76" i="32"/>
  <c r="BT70" i="32"/>
  <c r="BT68" i="32"/>
  <c r="BT66" i="32"/>
  <c r="BT64" i="32"/>
  <c r="AI64" i="32"/>
  <c r="BT62" i="32"/>
  <c r="K62" i="32"/>
  <c r="K59" i="32"/>
  <c r="BC24" i="32"/>
  <c r="AJ24" i="32"/>
  <c r="BC23" i="32"/>
  <c r="AJ23" i="32"/>
  <c r="BC22" i="32"/>
  <c r="AJ22" i="32"/>
  <c r="BC21" i="32"/>
  <c r="AJ21" i="32"/>
  <c r="BC20" i="32"/>
  <c r="AJ20" i="32"/>
  <c r="BC19" i="32"/>
  <c r="AJ19" i="32"/>
  <c r="AU18" i="32"/>
  <c r="AW26" i="32" s="1"/>
  <c r="AB18" i="32"/>
  <c r="AJ18" i="32" s="1"/>
  <c r="BV11" i="32"/>
  <c r="BC11" i="32"/>
  <c r="AJ11" i="32"/>
  <c r="Q11" i="32"/>
  <c r="BV10" i="32"/>
  <c r="BC10" i="32"/>
  <c r="AJ10" i="32"/>
  <c r="Q10" i="32"/>
  <c r="BV9" i="32"/>
  <c r="BC9" i="32"/>
  <c r="AJ9" i="32"/>
  <c r="Q9" i="32"/>
  <c r="BV8" i="32"/>
  <c r="BC8" i="32"/>
  <c r="AJ8" i="32"/>
  <c r="Q8" i="32"/>
  <c r="BV7" i="32"/>
  <c r="BC7" i="32"/>
  <c r="AJ7" i="32"/>
  <c r="Q7" i="32"/>
  <c r="BV6" i="32"/>
  <c r="BC6" i="32"/>
  <c r="AJ6" i="32"/>
  <c r="Q6" i="32"/>
  <c r="BN5" i="32"/>
  <c r="BP13" i="32" s="1"/>
  <c r="AU5" i="32"/>
  <c r="BC5" i="32" s="1"/>
  <c r="AB5" i="32"/>
  <c r="AJ5" i="32" s="1"/>
  <c r="I5" i="32"/>
  <c r="K13" i="32" s="1"/>
  <c r="AJ25" i="32" l="1"/>
  <c r="AJ27" i="32" s="1"/>
  <c r="BC12" i="32"/>
  <c r="BC14" i="32" s="1"/>
  <c r="G71" i="32"/>
  <c r="H71" i="32"/>
  <c r="AI68" i="32"/>
  <c r="N71" i="32"/>
  <c r="AJ12" i="32"/>
  <c r="AJ14" i="32" s="1"/>
  <c r="AV139" i="32"/>
  <c r="AV141" i="32" s="1"/>
  <c r="BT71" i="32"/>
  <c r="AM139" i="32"/>
  <c r="AM141" i="32" s="1"/>
  <c r="AI58" i="32" s="1"/>
  <c r="BE139" i="32"/>
  <c r="BE141" i="32" s="1"/>
  <c r="AI61" i="32" s="1"/>
  <c r="AD139" i="32"/>
  <c r="AD141" i="32" s="1"/>
  <c r="AD13" i="32"/>
  <c r="BC18" i="32"/>
  <c r="BC25" i="32" s="1"/>
  <c r="BC27" i="32" s="1"/>
  <c r="AD26" i="32"/>
  <c r="AI69" i="32"/>
  <c r="Q5" i="32"/>
  <c r="Q12" i="32" s="1"/>
  <c r="Q14" i="32" s="1"/>
  <c r="AW13" i="32"/>
  <c r="BV5" i="32"/>
  <c r="BV12" i="32" s="1"/>
  <c r="BV14" i="32" s="1"/>
  <c r="AI62" i="32" l="1"/>
  <c r="F71" i="32"/>
  <c r="E71" i="32"/>
  <c r="AI59" i="32"/>
  <c r="AZ57" i="32"/>
  <c r="K57" i="32"/>
  <c r="K58" i="32" s="1"/>
  <c r="AI57" i="32"/>
  <c r="AI66" i="32" l="1"/>
  <c r="BN139" i="32"/>
  <c r="BN141" i="32" s="1"/>
  <c r="C71" i="32" l="1"/>
  <c r="AI70" i="32"/>
  <c r="AI60" i="32"/>
  <c r="K60" i="32" s="1"/>
  <c r="BZ58" i="32" s="1"/>
  <c r="AS71" i="32"/>
  <c r="BT58" i="32" l="1"/>
  <c r="AI63" i="32" s="1"/>
  <c r="D71" i="32"/>
  <c r="AI67" i="32"/>
  <c r="K71" i="32" l="1"/>
  <c r="L71" i="32" s="1"/>
  <c r="K65" i="32"/>
  <c r="K66" i="32" s="1"/>
  <c r="K68" i="32" s="1"/>
  <c r="K69" i="40" s="1"/>
  <c r="K70" i="4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Bulinda</author>
    <author>Lia Benn</author>
  </authors>
  <commentList>
    <comment ref="K13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3/8"=5.0
1/2"=6.4
5/8"=8.1
3/4"=9.8
</t>
        </r>
      </text>
    </comment>
    <comment ref="K14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Standard=$85
Panic Stile or CLH=$150
Any 2 of the above=$300</t>
        </r>
      </text>
    </comment>
    <comment ref="AE77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Lia Benn:</t>
        </r>
        <r>
          <rPr>
            <sz val="9"/>
            <color indexed="81"/>
            <rFont val="Tahoma"/>
            <family val="2"/>
          </rPr>
          <t xml:space="preserve">
$694 for sideload
</t>
        </r>
      </text>
    </comment>
    <comment ref="T84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Andy Bulinda:</t>
        </r>
        <r>
          <rPr>
            <sz val="9"/>
            <color indexed="81"/>
            <rFont val="Tahoma"/>
            <family val="2"/>
          </rPr>
          <t xml:space="preserve">
5/8"+3/4" glass=$23
</t>
        </r>
      </text>
    </comment>
    <comment ref="BR86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Per post
Rockwoods only first 4 lines</t>
        </r>
      </text>
    </comment>
    <comment ref="E89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$97 with door portion</t>
        </r>
      </text>
    </comment>
    <comment ref="T124" authorId="1" shapeId="0" xr:uid="{00000000-0006-0000-0300-000007000000}">
      <text>
        <r>
          <rPr>
            <b/>
            <sz val="9"/>
            <color indexed="81"/>
            <rFont val="Tahoma"/>
            <family val="2"/>
          </rPr>
          <t>Lia Benn:</t>
        </r>
        <r>
          <rPr>
            <sz val="9"/>
            <color indexed="81"/>
            <rFont val="Tahoma"/>
            <family val="2"/>
          </rPr>
          <t xml:space="preserve">
Dark Bronze = $11</t>
        </r>
      </text>
    </comment>
    <comment ref="T125" authorId="1" shapeId="0" xr:uid="{00000000-0006-0000-0300-000008000000}">
      <text>
        <r>
          <rPr>
            <b/>
            <sz val="9"/>
            <color indexed="81"/>
            <rFont val="Tahoma"/>
            <family val="2"/>
          </rPr>
          <t>Lia Benn:</t>
        </r>
        <r>
          <rPr>
            <sz val="9"/>
            <color indexed="81"/>
            <rFont val="Tahoma"/>
            <family val="2"/>
          </rPr>
          <t xml:space="preserve">
Dark Bronze = $13</t>
        </r>
      </text>
    </comment>
    <comment ref="E126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3M Scotch-Weld and nozzle for laminated Mundus and Muto doors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31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Andy Bulinda:</t>
        </r>
        <r>
          <rPr>
            <sz val="9"/>
            <color indexed="81"/>
            <rFont val="Tahoma"/>
            <family val="2"/>
          </rPr>
          <t xml:space="preserve">
10" BTB Pull $65
</t>
        </r>
      </text>
    </comment>
    <comment ref="T132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Andy Bulinda:</t>
        </r>
        <r>
          <rPr>
            <sz val="9"/>
            <color indexed="81"/>
            <rFont val="Tahoma"/>
            <family val="2"/>
          </rPr>
          <t xml:space="preserve">
10" x 27 3/4" solid $96
</t>
        </r>
      </text>
    </comment>
    <comment ref="E137" authorId="1" shapeId="0" xr:uid="{00000000-0006-0000-0300-00000C000000}">
      <text>
        <r>
          <rPr>
            <b/>
            <sz val="9"/>
            <color indexed="81"/>
            <rFont val="Tahoma"/>
            <family val="2"/>
          </rPr>
          <t>Lia Benn:</t>
        </r>
        <r>
          <rPr>
            <sz val="9"/>
            <color indexed="81"/>
            <rFont val="Tahoma"/>
            <family val="2"/>
          </rPr>
          <t xml:space="preserve">
$366 for sideload
</t>
        </r>
      </text>
    </comment>
    <comment ref="E139" authorId="1" shapeId="0" xr:uid="{00000000-0006-0000-0300-00000D000000}">
      <text>
        <r>
          <rPr>
            <b/>
            <sz val="9"/>
            <color indexed="81"/>
            <rFont val="Tahoma"/>
            <family val="2"/>
          </rPr>
          <t>Lia Benn:</t>
        </r>
        <r>
          <rPr>
            <sz val="9"/>
            <color indexed="81"/>
            <rFont val="Tahoma"/>
            <family val="2"/>
          </rPr>
          <t xml:space="preserve">
$253 for sideload
</t>
        </r>
      </text>
    </comment>
    <comment ref="E141" authorId="1" shapeId="0" xr:uid="{00000000-0006-0000-0300-00000E000000}">
      <text>
        <r>
          <rPr>
            <b/>
            <sz val="9"/>
            <color indexed="81"/>
            <rFont val="Tahoma"/>
            <family val="2"/>
          </rPr>
          <t>Lia Benn:</t>
        </r>
        <r>
          <rPr>
            <sz val="9"/>
            <color indexed="81"/>
            <rFont val="Tahoma"/>
            <family val="2"/>
          </rPr>
          <t xml:space="preserve">
$482 for sideload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Bulinda</author>
    <author>Lia Benn</author>
  </authors>
  <commentList>
    <comment ref="K13" authorId="0" shapeId="0" xr:uid="{858B11E8-397A-43E8-89C4-C436A9351A62}">
      <text>
        <r>
          <rPr>
            <sz val="9"/>
            <color indexed="81"/>
            <rFont val="Tahoma"/>
            <family val="2"/>
          </rPr>
          <t xml:space="preserve">3/8"=5.0
1/2"=6.4
5/8"=8.1
3/4"=9.8
</t>
        </r>
      </text>
    </comment>
    <comment ref="K14" authorId="0" shapeId="0" xr:uid="{2DF32F30-0773-4368-8700-EFFD768598CD}">
      <text>
        <r>
          <rPr>
            <b/>
            <sz val="9"/>
            <color indexed="81"/>
            <rFont val="Tahoma"/>
            <family val="2"/>
          </rPr>
          <t>Standard=$85
Panic Stile or CLH=$150
Any 2 of the above=$300</t>
        </r>
      </text>
    </comment>
    <comment ref="AE77" authorId="1" shapeId="0" xr:uid="{B506B7AD-BC02-4EDF-B94D-DE28400F2FA0}">
      <text>
        <r>
          <rPr>
            <b/>
            <sz val="9"/>
            <color indexed="81"/>
            <rFont val="Tahoma"/>
            <family val="2"/>
          </rPr>
          <t>Lia Benn:</t>
        </r>
        <r>
          <rPr>
            <sz val="9"/>
            <color indexed="81"/>
            <rFont val="Tahoma"/>
            <family val="2"/>
          </rPr>
          <t xml:space="preserve">
$694 for sideload
</t>
        </r>
      </text>
    </comment>
    <comment ref="T84" authorId="0" shapeId="0" xr:uid="{7FD84A27-A152-4545-B0A9-72733B888F0F}">
      <text>
        <r>
          <rPr>
            <b/>
            <sz val="9"/>
            <color indexed="81"/>
            <rFont val="Tahoma"/>
            <family val="2"/>
          </rPr>
          <t>Andy Bulinda:</t>
        </r>
        <r>
          <rPr>
            <sz val="9"/>
            <color indexed="81"/>
            <rFont val="Tahoma"/>
            <family val="2"/>
          </rPr>
          <t xml:space="preserve">
5/8"+3/4" glass=$23
</t>
        </r>
      </text>
    </comment>
    <comment ref="BR86" authorId="0" shapeId="0" xr:uid="{E0143067-29C4-4CDD-A9FB-8B37503317D8}">
      <text>
        <r>
          <rPr>
            <b/>
            <sz val="9"/>
            <color indexed="81"/>
            <rFont val="Tahoma"/>
            <family val="2"/>
          </rPr>
          <t>Per post
Rockwoods only first 4 lines</t>
        </r>
      </text>
    </comment>
    <comment ref="E89" authorId="0" shapeId="0" xr:uid="{274F9B91-8484-4CE9-B990-D1311903D40E}">
      <text>
        <r>
          <rPr>
            <b/>
            <sz val="9"/>
            <color indexed="81"/>
            <rFont val="Tahoma"/>
            <family val="2"/>
          </rPr>
          <t>$97 with door portion</t>
        </r>
      </text>
    </comment>
    <comment ref="T124" authorId="1" shapeId="0" xr:uid="{96B2FB45-6B2E-471F-80F2-23BEC5615CE3}">
      <text>
        <r>
          <rPr>
            <b/>
            <sz val="9"/>
            <color indexed="81"/>
            <rFont val="Tahoma"/>
            <family val="2"/>
          </rPr>
          <t>Lia Benn:</t>
        </r>
        <r>
          <rPr>
            <sz val="9"/>
            <color indexed="81"/>
            <rFont val="Tahoma"/>
            <family val="2"/>
          </rPr>
          <t xml:space="preserve">
Dark Bronze = $11</t>
        </r>
      </text>
    </comment>
    <comment ref="T125" authorId="1" shapeId="0" xr:uid="{047FE684-DD42-4BF5-A927-01956084E245}">
      <text>
        <r>
          <rPr>
            <b/>
            <sz val="9"/>
            <color indexed="81"/>
            <rFont val="Tahoma"/>
            <family val="2"/>
          </rPr>
          <t>Lia Benn:</t>
        </r>
        <r>
          <rPr>
            <sz val="9"/>
            <color indexed="81"/>
            <rFont val="Tahoma"/>
            <family val="2"/>
          </rPr>
          <t xml:space="preserve">
Dark Bronze = $13</t>
        </r>
      </text>
    </comment>
    <comment ref="E126" authorId="0" shapeId="0" xr:uid="{505FC141-A0BC-4B26-84C6-74F8D016E89D}">
      <text>
        <r>
          <rPr>
            <b/>
            <sz val="9"/>
            <color indexed="81"/>
            <rFont val="Tahoma"/>
            <family val="2"/>
          </rPr>
          <t>3M Scotch-Weld and nozzle for laminated Mundus and Muto doors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31" authorId="0" shapeId="0" xr:uid="{615A5941-BFAD-470F-8F17-E68EDE7F85D7}">
      <text>
        <r>
          <rPr>
            <b/>
            <sz val="9"/>
            <color indexed="81"/>
            <rFont val="Tahoma"/>
            <family val="2"/>
          </rPr>
          <t>Andy Bulinda:</t>
        </r>
        <r>
          <rPr>
            <sz val="9"/>
            <color indexed="81"/>
            <rFont val="Tahoma"/>
            <family val="2"/>
          </rPr>
          <t xml:space="preserve">
10" BTB Pull $65
</t>
        </r>
      </text>
    </comment>
    <comment ref="T132" authorId="0" shapeId="0" xr:uid="{036AD9E3-093B-4CCC-9A31-82CFA7956F9C}">
      <text>
        <r>
          <rPr>
            <b/>
            <sz val="9"/>
            <color indexed="81"/>
            <rFont val="Tahoma"/>
            <family val="2"/>
          </rPr>
          <t>Andy Bulinda:</t>
        </r>
        <r>
          <rPr>
            <sz val="9"/>
            <color indexed="81"/>
            <rFont val="Tahoma"/>
            <family val="2"/>
          </rPr>
          <t xml:space="preserve">
10" x 27 3/4" solid $96
</t>
        </r>
      </text>
    </comment>
    <comment ref="E137" authorId="1" shapeId="0" xr:uid="{97DD3B6C-AFAF-469E-85BA-D5349D3BCA62}">
      <text>
        <r>
          <rPr>
            <b/>
            <sz val="9"/>
            <color indexed="81"/>
            <rFont val="Tahoma"/>
            <family val="2"/>
          </rPr>
          <t>Lia Benn:</t>
        </r>
        <r>
          <rPr>
            <sz val="9"/>
            <color indexed="81"/>
            <rFont val="Tahoma"/>
            <family val="2"/>
          </rPr>
          <t xml:space="preserve">
$366 for sideload
</t>
        </r>
      </text>
    </comment>
    <comment ref="E139" authorId="1" shapeId="0" xr:uid="{00089C90-FB8D-4F52-A710-6C0D8E89B71B}">
      <text>
        <r>
          <rPr>
            <b/>
            <sz val="9"/>
            <color indexed="81"/>
            <rFont val="Tahoma"/>
            <family val="2"/>
          </rPr>
          <t>Lia Benn:</t>
        </r>
        <r>
          <rPr>
            <sz val="9"/>
            <color indexed="81"/>
            <rFont val="Tahoma"/>
            <family val="2"/>
          </rPr>
          <t xml:space="preserve">
$253 for sideload
</t>
        </r>
      </text>
    </comment>
    <comment ref="E141" authorId="1" shapeId="0" xr:uid="{E3CBCCF7-6254-434D-BCB9-C28073DB2CA7}">
      <text>
        <r>
          <rPr>
            <b/>
            <sz val="9"/>
            <color indexed="81"/>
            <rFont val="Tahoma"/>
            <family val="2"/>
          </rPr>
          <t>Lia Benn:</t>
        </r>
        <r>
          <rPr>
            <sz val="9"/>
            <color indexed="81"/>
            <rFont val="Tahoma"/>
            <family val="2"/>
          </rPr>
          <t xml:space="preserve">
$482 for sideload
</t>
        </r>
      </text>
    </comment>
  </commentList>
</comments>
</file>

<file path=xl/sharedStrings.xml><?xml version="1.0" encoding="utf-8"?>
<sst xmlns="http://schemas.openxmlformats.org/spreadsheetml/2006/main" count="2040" uniqueCount="255">
  <si>
    <t>-</t>
  </si>
  <si>
    <t>=</t>
  </si>
  <si>
    <t>4 1/2" x 1 3/4" Header Tube</t>
  </si>
  <si>
    <t>Header Flat Cover</t>
  </si>
  <si>
    <t>OHCC</t>
  </si>
  <si>
    <t>Header Stop</t>
  </si>
  <si>
    <t>Patch Fittings</t>
  </si>
  <si>
    <t>AR20 - Patch Lock Fitting</t>
  </si>
  <si>
    <t>Dustproof Strike</t>
  </si>
  <si>
    <t>Flat Strike</t>
  </si>
  <si>
    <t>Floor Closer</t>
  </si>
  <si>
    <t>Spindle</t>
  </si>
  <si>
    <t>Floor Pivot for 1/2" Clearance</t>
  </si>
  <si>
    <t>Handles</t>
  </si>
  <si>
    <t>1/2" Glass - Door</t>
  </si>
  <si>
    <t>1/2" Glass - Panels</t>
  </si>
  <si>
    <t>x</t>
  </si>
  <si>
    <t>Cutouts</t>
  </si>
  <si>
    <t>Holes</t>
  </si>
  <si>
    <t>Notch</t>
  </si>
  <si>
    <t>Sand &amp; Seal</t>
  </si>
  <si>
    <t>Square Ft.</t>
  </si>
  <si>
    <t>Weight</t>
  </si>
  <si>
    <t>Glass</t>
  </si>
  <si>
    <t>Surcharge</t>
  </si>
  <si>
    <t>Hardware</t>
  </si>
  <si>
    <t>Assembly</t>
  </si>
  <si>
    <t>Shipping</t>
  </si>
  <si>
    <t>Crating</t>
  </si>
  <si>
    <t>Freight</t>
  </si>
  <si>
    <t>Each</t>
  </si>
  <si>
    <t>Thus</t>
  </si>
  <si>
    <t>Total</t>
  </si>
  <si>
    <t>Total Glass Weight</t>
  </si>
  <si>
    <t>Standard 4 1/2" Headers</t>
  </si>
  <si>
    <t>X</t>
  </si>
  <si>
    <t>0 to 4 Sq.Ft.</t>
  </si>
  <si>
    <t>4.1 to 9 Sq.Ft.</t>
  </si>
  <si>
    <t>9.1 to 16 Sq.Ft.</t>
  </si>
  <si>
    <t>16.1 to 25 Sq.Ft.</t>
  </si>
  <si>
    <t>25.1 to 36 Sq.Ft.</t>
  </si>
  <si>
    <t>36.1 to 40 Sq.Ft.</t>
  </si>
  <si>
    <t>Header End Caps</t>
  </si>
  <si>
    <t>F/P Vert</t>
  </si>
  <si>
    <t>F/P Horz</t>
  </si>
  <si>
    <t>Misc.</t>
  </si>
  <si>
    <t>Qty.</t>
  </si>
  <si>
    <t>PT 40 - Transom to Sidelite</t>
  </si>
  <si>
    <t>PT 70 - Transom with Stops</t>
  </si>
  <si>
    <t>1" x 1" Pre-Glazed U-Channel</t>
  </si>
  <si>
    <t>1 3/4" x 1" Pre-Glazed U-Channel</t>
  </si>
  <si>
    <t>Adjustable Pivot for Patches</t>
  </si>
  <si>
    <t>Closer or Walking Beam Prep</t>
  </si>
  <si>
    <t>Shear Mag Lock prep / install</t>
  </si>
  <si>
    <t>PT 20 - Top Patch with Insert</t>
  </si>
  <si>
    <t>PT 22 - Top Patch with Sideload</t>
  </si>
  <si>
    <t>PT 10 - Bottom Patch with Insert</t>
  </si>
  <si>
    <t>Miscellaneous Parts</t>
  </si>
  <si>
    <t>6" square sidelite rail</t>
  </si>
  <si>
    <t>Page 1 of 2</t>
  </si>
  <si>
    <t>Page 2 of 2</t>
  </si>
  <si>
    <t>Dorma</t>
  </si>
  <si>
    <t>Miscellaneous</t>
  </si>
  <si>
    <t>40.1 to 60 Sq.Ft.</t>
  </si>
  <si>
    <t>Bulk Cube</t>
  </si>
  <si>
    <t>Bulk A-Frame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</si>
  <si>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</si>
  <si>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</si>
  <si>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</si>
  <si>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</si>
  <si>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</si>
  <si>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</si>
  <si>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</si>
  <si>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</si>
  <si>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</si>
  <si>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pounds</t>
  </si>
  <si>
    <t>Crate Type</t>
  </si>
  <si>
    <t>Charge</t>
  </si>
  <si>
    <t>Assemble</t>
  </si>
  <si>
    <t>6" Arm</t>
  </si>
  <si>
    <t>10" Arm</t>
  </si>
  <si>
    <t xml:space="preserve">6" Pivot </t>
  </si>
  <si>
    <t>6" Pivot and Lock</t>
  </si>
  <si>
    <t>6" Arm and Lock</t>
  </si>
  <si>
    <t xml:space="preserve">10" Pivot </t>
  </si>
  <si>
    <t>10" Pivot and Lock</t>
  </si>
  <si>
    <t>10" Arm and Lock</t>
  </si>
  <si>
    <t>6" endcap</t>
  </si>
  <si>
    <t>10" square sidelite rail</t>
  </si>
  <si>
    <t>10" endcap</t>
  </si>
  <si>
    <t>Mechanical Channel with Covers</t>
  </si>
  <si>
    <t>Single RTS88 and Shear 24" - 50"</t>
  </si>
  <si>
    <t>Double RTS88 and Shear 48" - 100"</t>
  </si>
  <si>
    <t>U-Channel Endcaps (Black Plastic)</t>
  </si>
  <si>
    <r>
      <t xml:space="preserve">Miscellaneous </t>
    </r>
    <r>
      <rPr>
        <b/>
        <sz val="8"/>
        <rFont val="Arial"/>
        <family val="2"/>
      </rPr>
      <t>Doralco</t>
    </r>
    <r>
      <rPr>
        <sz val="8"/>
        <rFont val="Arial"/>
        <family val="2"/>
      </rPr>
      <t xml:space="preserve"> Hardware</t>
    </r>
  </si>
  <si>
    <r>
      <t xml:space="preserve">Miscellaneous </t>
    </r>
    <r>
      <rPr>
        <b/>
        <sz val="8"/>
        <rFont val="Arial"/>
        <family val="2"/>
      </rPr>
      <t>Other</t>
    </r>
    <r>
      <rPr>
        <sz val="8"/>
        <rFont val="Arial"/>
        <family val="2"/>
      </rPr>
      <t xml:space="preserve"> Hardware</t>
    </r>
  </si>
  <si>
    <t>Dorma Total</t>
  </si>
  <si>
    <t>Doralco Total</t>
  </si>
  <si>
    <t>Misc Total</t>
  </si>
  <si>
    <t>Glass, Surcharge, &amp; Assembly Total</t>
  </si>
  <si>
    <t>Sidelite Rail</t>
  </si>
  <si>
    <t>8836 Top Arm</t>
  </si>
  <si>
    <t>7422 Bottom Arm</t>
  </si>
  <si>
    <t>Bottom rail lock with KC, TTC, &amp; DPS</t>
  </si>
  <si>
    <t>Dorma walking beam prep</t>
  </si>
  <si>
    <t>Dorma OHCC prep</t>
  </si>
  <si>
    <t>Gasket</t>
  </si>
  <si>
    <t>Hardware Sales</t>
  </si>
  <si>
    <t>Freight Sales</t>
  </si>
  <si>
    <t>Glass SF</t>
  </si>
  <si>
    <t>Hardware Cost</t>
  </si>
  <si>
    <t>Miters / 2 X Jamb Prep</t>
  </si>
  <si>
    <t>Thumbturn Cylinder</t>
  </si>
  <si>
    <t>Key Cylinder</t>
  </si>
  <si>
    <t>Closer Cover</t>
  </si>
  <si>
    <t>Top Walking Beam Pivot</t>
  </si>
  <si>
    <t>Bottom Pivot Set - Adjustable-8852</t>
  </si>
  <si>
    <t>Top Surface Mount Pivot (satin)</t>
  </si>
  <si>
    <t>To:</t>
  </si>
  <si>
    <t>Attn:</t>
  </si>
  <si>
    <t>Quote:</t>
  </si>
  <si>
    <t>Page:</t>
  </si>
  <si>
    <t>Date:</t>
  </si>
  <si>
    <t>Prepared by:</t>
  </si>
  <si>
    <t>Project:</t>
  </si>
  <si>
    <t>Cust. contact info:</t>
  </si>
  <si>
    <t>Assa Abloy</t>
  </si>
  <si>
    <t>A-A Total</t>
  </si>
  <si>
    <t>Cuda Metals</t>
  </si>
  <si>
    <t>Cuda Total</t>
  </si>
  <si>
    <t>DWG Total</t>
  </si>
  <si>
    <t>Shop Drawings</t>
  </si>
  <si>
    <t>DAMS</t>
  </si>
  <si>
    <t>Misc</t>
  </si>
  <si>
    <t>DWG+ENG</t>
  </si>
  <si>
    <t>Engineering</t>
  </si>
  <si>
    <t>ENG Total</t>
  </si>
  <si>
    <t>3 5/8" or 4" Arm</t>
  </si>
  <si>
    <t xml:space="preserve">3 5/8" or 4" Pivot </t>
  </si>
  <si>
    <t>3 5/8" or 4" Pivot and Lock</t>
  </si>
  <si>
    <t>3 5/8" or 4" Arm and Lock</t>
  </si>
  <si>
    <t>2 1/2" Arm</t>
  </si>
  <si>
    <t>Headers Accessories</t>
  </si>
  <si>
    <t xml:space="preserve">2 1/2" Pivot </t>
  </si>
  <si>
    <t>2 1/2" Arm and Lock</t>
  </si>
  <si>
    <t>Offset Pivot / rail Panic Prep</t>
  </si>
  <si>
    <t>Muto XL 150 single wall mount</t>
  </si>
  <si>
    <t>Muto Roller Carrier Kit</t>
  </si>
  <si>
    <t>Muto S/L top / FT</t>
  </si>
  <si>
    <t>2 1/2" SQ or TP S/L rail</t>
  </si>
  <si>
    <t>3 5/8" or 4" SQ or TP S/L rail</t>
  </si>
  <si>
    <t>2 1/2" endcap</t>
  </si>
  <si>
    <t>3 5/8" or 4" endcap</t>
  </si>
  <si>
    <t>Clover Total</t>
  </si>
  <si>
    <t>Clover</t>
  </si>
  <si>
    <t>CUDA Metals</t>
  </si>
  <si>
    <t>CUDA Total</t>
  </si>
  <si>
    <t>A-A</t>
  </si>
  <si>
    <t>cuda quote</t>
  </si>
  <si>
    <t>Clover Headers</t>
  </si>
  <si>
    <t>4 1/2" x 1 3/4" x 36"</t>
  </si>
  <si>
    <t>4 1/2" x 1 3/4" x 72"</t>
  </si>
  <si>
    <t>4 1/2" x 1 3/4" up to 48"</t>
  </si>
  <si>
    <t>4 1/2" x 1 3/4" - 48"-96"</t>
  </si>
  <si>
    <t>4 1/2" x 1 3/4" - 96"-144"</t>
  </si>
  <si>
    <t># of headers</t>
  </si>
  <si>
    <t>rip pockets /ft</t>
  </si>
  <si>
    <t>Clover Door Rails</t>
  </si>
  <si>
    <t>3 5/8" SQ x 35 3/4" or 35 5/8"</t>
  </si>
  <si>
    <t>4" SQ x 35 3/4" or 35 5/8"</t>
  </si>
  <si>
    <t>4" TP x 35 3/4" or 35 5/8"</t>
  </si>
  <si>
    <t>6" SQ x 35 3/4" or 35 5/8"</t>
  </si>
  <si>
    <t>Lock with KC, TTC, &amp; DPS</t>
  </si>
  <si>
    <t>2 1/2" Pivot and Lock</t>
  </si>
  <si>
    <t>2 1/2" Insert</t>
  </si>
  <si>
    <t>3 5/8" or 4" Insert</t>
  </si>
  <si>
    <t>6" Insert</t>
  </si>
  <si>
    <t>10" Insert</t>
  </si>
  <si>
    <t>Header Glazing Pocket w/ Gasket</t>
  </si>
  <si>
    <t>laminated glass glue</t>
  </si>
  <si>
    <t>Type 13HD mounting</t>
  </si>
  <si>
    <t>EMSL 2765 Shear Lock</t>
  </si>
  <si>
    <t>EMSL 2765 Header Cap</t>
  </si>
  <si>
    <t>John Johnstone</t>
  </si>
  <si>
    <t>Single Walking 24" - 48"</t>
  </si>
  <si>
    <t>Single RTS88 24" - 48"</t>
  </si>
  <si>
    <t>Double Walking 48" - 92"</t>
  </si>
  <si>
    <t>Double RTS88 48" - 92"</t>
  </si>
  <si>
    <t>PT 34-Transom to Wall(Wall Plate,Anchors,Rods)</t>
  </si>
  <si>
    <t>12" x 27 3/4" push / pull - SOLID</t>
  </si>
  <si>
    <t>12" offset btbpull / pull - SOLID</t>
  </si>
  <si>
    <t>Sliders - CHECK PRICE GUIDE</t>
  </si>
  <si>
    <r>
      <t>Top</t>
    </r>
    <r>
      <rPr>
        <sz val="8"/>
        <rFont val="Arial"/>
        <family val="2"/>
      </rPr>
      <t xml:space="preserve"> Door Rails 24" - 48"</t>
    </r>
  </si>
  <si>
    <r>
      <t>Top</t>
    </r>
    <r>
      <rPr>
        <sz val="8"/>
        <rFont val="Arial"/>
        <family val="2"/>
      </rPr>
      <t xml:space="preserve"> Door Rails 24" - 48" CONT.</t>
    </r>
  </si>
  <si>
    <r>
      <t>Bottom</t>
    </r>
    <r>
      <rPr>
        <sz val="8"/>
        <rFont val="Arial"/>
        <family val="2"/>
      </rPr>
      <t xml:space="preserve"> Door Rails  24" - 48"</t>
    </r>
  </si>
  <si>
    <t>Finish: Black Anodized</t>
  </si>
  <si>
    <t>Carol DeHaan Ext.252</t>
  </si>
  <si>
    <t>Purchased HW Total</t>
  </si>
  <si>
    <t>Drawings</t>
  </si>
  <si>
    <t>Conf Drawings</t>
  </si>
  <si>
    <t>Purch. Hardware $</t>
  </si>
  <si>
    <t>Purch. Hardware %</t>
  </si>
  <si>
    <t>Cuda $</t>
  </si>
  <si>
    <t>Cuda %</t>
  </si>
  <si>
    <t>Door Assembly</t>
  </si>
  <si>
    <t>Door Assembly %</t>
  </si>
  <si>
    <t>Engineering $</t>
  </si>
  <si>
    <t>Engineering %</t>
  </si>
  <si>
    <t>Drafting $</t>
  </si>
  <si>
    <t>Drafting %</t>
  </si>
  <si>
    <t>Crate $</t>
  </si>
  <si>
    <t>Crate %</t>
  </si>
  <si>
    <t>Freight $</t>
  </si>
  <si>
    <t>Freight %</t>
  </si>
  <si>
    <t>DO NOT USE - LEAD TIME</t>
  </si>
  <si>
    <t>Andy Bulinda 248-826-9555</t>
  </si>
  <si>
    <t>PV-Endload</t>
  </si>
  <si>
    <t>OHC-609-ARM</t>
  </si>
  <si>
    <t>OHC-609</t>
  </si>
  <si>
    <t>OHC-304</t>
  </si>
  <si>
    <t>Install closer in header</t>
  </si>
  <si>
    <t>install pivots / arms</t>
  </si>
  <si>
    <t># of miles*4$</t>
  </si>
  <si>
    <t># of trips</t>
  </si>
  <si>
    <t>Jessica Barber</t>
  </si>
  <si>
    <t>Jennifer Ashman-Martin ext.221</t>
  </si>
  <si>
    <t>248-804-1482</t>
  </si>
  <si>
    <t>Paul Kondrat 248-826-9680</t>
  </si>
  <si>
    <t>QE17178</t>
  </si>
  <si>
    <t>Calvin &amp; Company Inc</t>
  </si>
  <si>
    <t>Bob Burgess</t>
  </si>
  <si>
    <t>Raymond James - Grand Blanc</t>
  </si>
  <si>
    <t>dividers</t>
  </si>
  <si>
    <t>6x</t>
  </si>
  <si>
    <t>2 doors</t>
  </si>
  <si>
    <t>????</t>
  </si>
  <si>
    <t>hdr ft</t>
  </si>
  <si>
    <t>rm3301 @ 72"</t>
  </si>
  <si>
    <t>446 floor stop</t>
  </si>
  <si>
    <t>2-3/4" door rail</t>
  </si>
  <si>
    <t>dps</t>
  </si>
  <si>
    <t>lock</t>
  </si>
  <si>
    <t>lock cyl</t>
  </si>
  <si>
    <t>key cyl</t>
  </si>
  <si>
    <t>2-3/4" tapered SL bot rail</t>
  </si>
  <si>
    <t>2-3/4" tapered SL top rail</t>
  </si>
  <si>
    <t>2-3/4" endcap</t>
  </si>
  <si>
    <t>header ohcc</t>
  </si>
  <si>
    <t>4.5x1.75 pocket hdr</t>
  </si>
  <si>
    <t>1 of 2</t>
  </si>
  <si>
    <t>2 of 2</t>
  </si>
  <si>
    <t>1-5/8" x 1-5/8"</t>
  </si>
  <si>
    <t>m490p</t>
  </si>
  <si>
    <t>door bracket</t>
  </si>
  <si>
    <t>4.5x1.75 hdr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</si>
</sst>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name val="Arial"/>
      <family val="2"/>
    </font>
    <font>
      <b/>
      <u/>
      <sz val="8"/>
      <name val="Arial"/>
      <family val="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70C0"/>
      </left>
      <right style="thin">
        <color auto="1"/>
      </right>
      <top style="thin">
        <color rgb="FF007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70C0"/>
      </top>
      <bottom style="thin">
        <color auto="1"/>
      </bottom>
      <diagonal/>
    </border>
    <border>
      <left style="thin">
        <color auto="1"/>
      </left>
      <right style="thin">
        <color rgb="FF0070C0"/>
      </right>
      <top style="thin">
        <color rgb="FF0070C0"/>
      </top>
      <bottom style="thin">
        <color auto="1"/>
      </bottom>
      <diagonal/>
    </border>
    <border>
      <left style="thin">
        <color rgb="FF0070C0"/>
      </left>
      <right style="thin">
        <color auto="1"/>
      </right>
      <top style="thin">
        <color auto="1"/>
      </top>
      <bottom style="thin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70C0"/>
      </bottom>
      <diagonal/>
    </border>
    <border>
      <left style="thin">
        <color auto="1"/>
      </left>
      <right style="thin">
        <color rgb="FF0070C0"/>
      </right>
      <top style="thin">
        <color auto="1"/>
      </top>
      <bottom style="thin">
        <color rgb="FF0070C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2" fillId="0" borderId="0" xfId="0" applyFont="1" applyAlignment="1">
      <alignment shrinkToFit="1"/>
    </xf>
    <xf numFmtId="0" fontId="4" fillId="0" borderId="0" xfId="0" applyFont="1" applyAlignment="1">
      <alignment shrinkToFit="1"/>
    </xf>
    <xf numFmtId="2" fontId="2" fillId="0" borderId="0" xfId="0" applyNumberFormat="1" applyFont="1" applyAlignment="1">
      <alignment shrinkToFit="1"/>
    </xf>
    <xf numFmtId="0" fontId="0" fillId="0" borderId="1" xfId="0" applyBorder="1" applyAlignment="1">
      <alignment horizontal="center"/>
    </xf>
    <xf numFmtId="0" fontId="8" fillId="0" borderId="0" xfId="0" applyFont="1"/>
    <xf numFmtId="0" fontId="1" fillId="0" borderId="5" xfId="0" applyFont="1" applyBorder="1"/>
    <xf numFmtId="14" fontId="1" fillId="0" borderId="1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shrinkToFit="1"/>
    </xf>
    <xf numFmtId="2" fontId="2" fillId="0" borderId="0" xfId="0" applyNumberFormat="1" applyFont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2" xfId="0" applyFont="1" applyBorder="1" applyAlignment="1">
      <alignment horizontal="right" shrinkToFit="1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44" fontId="2" fillId="0" borderId="0" xfId="0" applyNumberFormat="1" applyFont="1" applyAlignment="1">
      <alignment horizontal="center" shrinkToFit="1"/>
    </xf>
    <xf numFmtId="0" fontId="2" fillId="0" borderId="34" xfId="0" applyFont="1" applyBorder="1" applyAlignment="1">
      <alignment horizontal="center" shrinkToFit="1"/>
    </xf>
    <xf numFmtId="0" fontId="0" fillId="0" borderId="34" xfId="0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39" xfId="0" applyFont="1" applyBorder="1" applyAlignment="1">
      <alignment horizontal="center" shrinkToFit="1"/>
    </xf>
    <xf numFmtId="0" fontId="1" fillId="0" borderId="0" xfId="0" applyFont="1"/>
    <xf numFmtId="0" fontId="2" fillId="0" borderId="15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44" xfId="0" applyFont="1" applyBorder="1" applyAlignment="1">
      <alignment horizontal="center" shrinkToFit="1"/>
    </xf>
    <xf numFmtId="0" fontId="2" fillId="0" borderId="49" xfId="0" applyFont="1" applyBorder="1" applyAlignment="1">
      <alignment horizontal="center" shrinkToFit="1"/>
    </xf>
    <xf numFmtId="0" fontId="2" fillId="0" borderId="0" xfId="4" applyNumberFormat="1" applyFont="1" applyAlignment="1">
      <alignment horizontal="center" shrinkToFit="1"/>
    </xf>
    <xf numFmtId="44" fontId="2" fillId="5" borderId="0" xfId="4" applyNumberFormat="1" applyFont="1" applyFill="1" applyAlignment="1">
      <alignment horizontal="center" shrinkToFit="1"/>
    </xf>
    <xf numFmtId="0" fontId="2" fillId="6" borderId="0" xfId="4" applyFont="1" applyFill="1" applyAlignment="1">
      <alignment horizontal="center" shrinkToFit="1"/>
    </xf>
    <xf numFmtId="2" fontId="2" fillId="0" borderId="0" xfId="4" applyNumberFormat="1" applyFont="1" applyAlignment="1">
      <alignment horizontal="center" shrinkToFit="1"/>
    </xf>
    <xf numFmtId="0" fontId="2" fillId="0" borderId="0" xfId="4" applyFont="1" applyAlignment="1">
      <alignment horizontal="center" shrinkToFit="1"/>
    </xf>
    <xf numFmtId="44" fontId="2" fillId="0" borderId="0" xfId="4" applyNumberFormat="1" applyFont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0" xfId="0"/>
    <xf numFmtId="0" fontId="1" fillId="0" borderId="14" xfId="0" applyFont="1" applyBorder="1"/>
    <xf numFmtId="0" fontId="1" fillId="0" borderId="10" xfId="0" applyFont="1" applyBorder="1" applyAlignment="1">
      <alignment horizontal="center"/>
    </xf>
    <xf numFmtId="0" fontId="11" fillId="0" borderId="0" xfId="0" applyFont="1"/>
    <xf numFmtId="0" fontId="2" fillId="0" borderId="7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2" xfId="0" applyFont="1" applyBorder="1" applyAlignment="1">
      <alignment horizontal="right" shrinkToFit="1"/>
    </xf>
    <xf numFmtId="0" fontId="2" fillId="0" borderId="8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0" fillId="0" borderId="0" xfId="0"/>
    <xf numFmtId="0" fontId="0" fillId="0" borderId="0" xfId="0"/>
    <xf numFmtId="0" fontId="1" fillId="0" borderId="14" xfId="0" applyFont="1" applyBorder="1"/>
    <xf numFmtId="2" fontId="2" fillId="0" borderId="0" xfId="4" applyNumberFormat="1" applyFont="1" applyAlignment="1">
      <alignment horizontal="center" shrinkToFit="1"/>
    </xf>
    <xf numFmtId="44" fontId="2" fillId="0" borderId="0" xfId="4" applyNumberFormat="1" applyFont="1" applyAlignment="1">
      <alignment horizontal="center" shrinkToFit="1"/>
    </xf>
    <xf numFmtId="0" fontId="2" fillId="0" borderId="0" xfId="4" applyFont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44" fontId="2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2" fontId="2" fillId="0" borderId="0" xfId="0" applyNumberFormat="1" applyFont="1" applyAlignment="1">
      <alignment horizontal="center" shrinkToFit="1"/>
    </xf>
    <xf numFmtId="0" fontId="0" fillId="0" borderId="0" xfId="0" applyAlignment="1">
      <alignment shrinkToFit="1"/>
    </xf>
    <xf numFmtId="0" fontId="2" fillId="0" borderId="15" xfId="0" applyFont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2" fillId="0" borderId="49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shrinkToFit="1"/>
    </xf>
    <xf numFmtId="0" fontId="2" fillId="0" borderId="44" xfId="0" applyFont="1" applyBorder="1" applyAlignment="1">
      <alignment horizontal="center" shrinkToFit="1"/>
    </xf>
    <xf numFmtId="0" fontId="2" fillId="0" borderId="2" xfId="0" applyFont="1" applyBorder="1" applyAlignment="1">
      <alignment horizontal="right" shrinkToFit="1"/>
    </xf>
    <xf numFmtId="0" fontId="2" fillId="0" borderId="7" xfId="0" applyFont="1" applyBorder="1" applyAlignment="1">
      <alignment horizontal="center" shrinkToFit="1"/>
    </xf>
    <xf numFmtId="0" fontId="0" fillId="0" borderId="3" xfId="0" applyBorder="1"/>
    <xf numFmtId="0" fontId="0" fillId="0" borderId="10" xfId="0" applyBorder="1"/>
    <xf numFmtId="0" fontId="0" fillId="0" borderId="5" xfId="0" applyBorder="1"/>
    <xf numFmtId="0" fontId="0" fillId="0" borderId="1" xfId="0" applyBorder="1"/>
    <xf numFmtId="0" fontId="0" fillId="0" borderId="9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0" fontId="0" fillId="0" borderId="4" xfId="0" applyBorder="1"/>
    <xf numFmtId="0" fontId="0" fillId="0" borderId="2" xfId="0" applyBorder="1"/>
    <xf numFmtId="0" fontId="0" fillId="0" borderId="6" xfId="0" applyBorder="1"/>
    <xf numFmtId="0" fontId="1" fillId="0" borderId="3" xfId="0" applyFont="1" applyBorder="1"/>
    <xf numFmtId="0" fontId="1" fillId="0" borderId="14" xfId="0" applyFont="1" applyBorder="1"/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4" xfId="0" applyFont="1" applyBorder="1" applyAlignment="1">
      <alignment shrinkToFit="1"/>
    </xf>
    <xf numFmtId="0" fontId="0" fillId="0" borderId="3" xfId="0" applyBorder="1" applyAlignment="1">
      <alignment shrinkToFit="1"/>
    </xf>
    <xf numFmtId="0" fontId="6" fillId="0" borderId="0" xfId="0" applyFont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2" fontId="2" fillId="0" borderId="0" xfId="0" applyNumberFormat="1" applyFont="1" applyAlignment="1">
      <alignment horizontal="center" shrinkToFit="1"/>
    </xf>
    <xf numFmtId="2" fontId="2" fillId="0" borderId="0" xfId="0" applyNumberFormat="1" applyFont="1" applyAlignment="1">
      <alignment horizontal="right" shrinkToFit="1"/>
    </xf>
    <xf numFmtId="0" fontId="2" fillId="0" borderId="7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2" fontId="2" fillId="0" borderId="2" xfId="0" applyNumberFormat="1" applyFont="1" applyBorder="1" applyAlignment="1">
      <alignment horizontal="right" shrinkToFit="1"/>
    </xf>
    <xf numFmtId="2" fontId="2" fillId="0" borderId="1" xfId="0" applyNumberFormat="1" applyFont="1" applyBorder="1" applyAlignment="1">
      <alignment horizontal="right" shrinkToFit="1"/>
    </xf>
    <xf numFmtId="0" fontId="2" fillId="0" borderId="1" xfId="0" applyFont="1" applyBorder="1" applyAlignment="1">
      <alignment horizontal="right" shrinkToFit="1"/>
    </xf>
    <xf numFmtId="0" fontId="2" fillId="0" borderId="2" xfId="0" applyFont="1" applyBorder="1" applyAlignment="1">
      <alignment horizontal="center" shrinkToFit="1"/>
    </xf>
    <xf numFmtId="2" fontId="2" fillId="0" borderId="3" xfId="0" applyNumberFormat="1" applyFont="1" applyBorder="1" applyAlignment="1">
      <alignment horizontal="right" shrinkToFit="1"/>
    </xf>
    <xf numFmtId="0" fontId="2" fillId="0" borderId="3" xfId="0" applyFont="1" applyBorder="1" applyAlignment="1">
      <alignment horizontal="right" shrinkToFit="1"/>
    </xf>
    <xf numFmtId="1" fontId="2" fillId="0" borderId="0" xfId="0" applyNumberFormat="1" applyFont="1" applyAlignment="1">
      <alignment horizontal="center" shrinkToFit="1"/>
    </xf>
    <xf numFmtId="0" fontId="2" fillId="0" borderId="2" xfId="0" applyFont="1" applyBorder="1" applyAlignment="1">
      <alignment horizontal="right" shrinkToFit="1"/>
    </xf>
    <xf numFmtId="0" fontId="2" fillId="0" borderId="0" xfId="0" applyFont="1" applyBorder="1" applyAlignment="1">
      <alignment horizontal="center" shrinkToFit="1"/>
    </xf>
    <xf numFmtId="1" fontId="3" fillId="0" borderId="3" xfId="0" applyNumberFormat="1" applyFont="1" applyBorder="1" applyAlignment="1">
      <alignment horizontal="right" shrinkToFit="1"/>
    </xf>
    <xf numFmtId="0" fontId="3" fillId="0" borderId="3" xfId="0" applyFont="1" applyBorder="1" applyAlignment="1">
      <alignment horizontal="right" shrinkToFit="1"/>
    </xf>
    <xf numFmtId="0" fontId="2" fillId="0" borderId="43" xfId="0" applyFont="1" applyBorder="1" applyAlignment="1">
      <alignment horizontal="left" shrinkToFit="1"/>
    </xf>
    <xf numFmtId="0" fontId="0" fillId="0" borderId="44" xfId="0" applyBorder="1" applyAlignment="1">
      <alignment horizontal="left" shrinkToFit="1"/>
    </xf>
    <xf numFmtId="0" fontId="2" fillId="0" borderId="44" xfId="0" applyFont="1" applyBorder="1" applyAlignment="1">
      <alignment horizontal="center" shrinkToFit="1"/>
    </xf>
    <xf numFmtId="0" fontId="0" fillId="0" borderId="44" xfId="0" applyBorder="1" applyAlignment="1">
      <alignment horizontal="center" shrinkToFit="1"/>
    </xf>
    <xf numFmtId="0" fontId="0" fillId="0" borderId="45" xfId="0" applyBorder="1" applyAlignment="1">
      <alignment horizontal="center" shrinkToFit="1"/>
    </xf>
    <xf numFmtId="0" fontId="1" fillId="0" borderId="7" xfId="0" applyFont="1" applyBorder="1" applyAlignment="1">
      <alignment horizontal="right" shrinkToFit="1"/>
    </xf>
    <xf numFmtId="0" fontId="1" fillId="0" borderId="0" xfId="0" applyFont="1" applyAlignment="1">
      <alignment horizontal="right" shrinkToFit="1"/>
    </xf>
    <xf numFmtId="2" fontId="2" fillId="0" borderId="8" xfId="0" applyNumberFormat="1" applyFont="1" applyBorder="1" applyAlignment="1">
      <alignment horizontal="center" shrinkToFit="1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44" fontId="0" fillId="0" borderId="15" xfId="0" applyNumberFormat="1" applyBorder="1" applyAlignment="1">
      <alignment horizontal="center" shrinkToFit="1"/>
    </xf>
    <xf numFmtId="0" fontId="11" fillId="0" borderId="5" xfId="0" applyFont="1" applyBorder="1" applyAlignment="1">
      <alignment horizontal="right" shrinkToFit="1"/>
    </xf>
    <xf numFmtId="0" fontId="11" fillId="0" borderId="1" xfId="0" applyFont="1" applyBorder="1" applyAlignment="1">
      <alignment horizontal="right" shrinkToFit="1"/>
    </xf>
    <xf numFmtId="164" fontId="1" fillId="0" borderId="1" xfId="1" applyNumberFormat="1" applyBorder="1" applyAlignment="1">
      <alignment horizontal="right" shrinkToFit="1"/>
    </xf>
    <xf numFmtId="0" fontId="2" fillId="0" borderId="9" xfId="0" applyFont="1" applyBorder="1" applyAlignment="1">
      <alignment horizontal="center" shrinkToFit="1"/>
    </xf>
    <xf numFmtId="0" fontId="2" fillId="0" borderId="48" xfId="0" applyFont="1" applyBorder="1" applyAlignment="1">
      <alignment horizontal="left" shrinkToFit="1"/>
    </xf>
    <xf numFmtId="0" fontId="0" fillId="0" borderId="49" xfId="0" applyBorder="1" applyAlignment="1">
      <alignment horizontal="left" shrinkToFit="1"/>
    </xf>
    <xf numFmtId="0" fontId="2" fillId="0" borderId="49" xfId="0" applyFont="1" applyBorder="1" applyAlignment="1">
      <alignment horizontal="center" shrinkToFit="1"/>
    </xf>
    <xf numFmtId="0" fontId="0" fillId="0" borderId="49" xfId="0" applyBorder="1" applyAlignment="1">
      <alignment horizontal="center" shrinkToFit="1"/>
    </xf>
    <xf numFmtId="0" fontId="0" fillId="0" borderId="50" xfId="0" applyBorder="1" applyAlignment="1">
      <alignment horizontal="center" shrinkToFit="1"/>
    </xf>
    <xf numFmtId="0" fontId="2" fillId="0" borderId="33" xfId="0" applyFont="1" applyBorder="1" applyAlignment="1">
      <alignment horizontal="center" shrinkToFit="1"/>
    </xf>
    <xf numFmtId="0" fontId="0" fillId="0" borderId="33" xfId="0" applyBorder="1" applyAlignment="1">
      <alignment horizontal="center" shrinkToFit="1"/>
    </xf>
    <xf numFmtId="44" fontId="0" fillId="0" borderId="33" xfId="0" applyNumberForma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46" xfId="0" applyFont="1" applyFill="1" applyBorder="1" applyAlignment="1">
      <alignment horizontal="left" shrinkToFit="1"/>
    </xf>
    <xf numFmtId="0" fontId="0" fillId="0" borderId="15" xfId="0" applyFill="1" applyBorder="1" applyAlignment="1">
      <alignment horizontal="left" shrinkToFit="1"/>
    </xf>
    <xf numFmtId="9" fontId="2" fillId="0" borderId="15" xfId="0" applyNumberFormat="1" applyFont="1" applyFill="1" applyBorder="1" applyAlignment="1">
      <alignment horizontal="center" shrinkToFit="1"/>
    </xf>
    <xf numFmtId="9" fontId="0" fillId="0" borderId="15" xfId="0" applyNumberFormat="1" applyBorder="1" applyAlignment="1">
      <alignment horizontal="center" shrinkToFit="1"/>
    </xf>
    <xf numFmtId="165" fontId="2" fillId="0" borderId="15" xfId="0" applyNumberFormat="1" applyFont="1" applyFill="1" applyBorder="1" applyAlignment="1">
      <alignment horizontal="center" shrinkToFit="1"/>
    </xf>
    <xf numFmtId="0" fontId="0" fillId="0" borderId="47" xfId="0" applyBorder="1" applyAlignment="1">
      <alignment horizontal="center" shrinkToFit="1"/>
    </xf>
    <xf numFmtId="0" fontId="11" fillId="0" borderId="7" xfId="0" applyFont="1" applyBorder="1" applyAlignment="1">
      <alignment horizontal="right" shrinkToFit="1"/>
    </xf>
    <xf numFmtId="0" fontId="11" fillId="0" borderId="0" xfId="0" applyFont="1" applyAlignment="1">
      <alignment horizontal="right" shrinkToFit="1"/>
    </xf>
    <xf numFmtId="164" fontId="1" fillId="0" borderId="0" xfId="1" applyNumberFormat="1" applyAlignment="1">
      <alignment horizontal="right" shrinkToFit="1"/>
    </xf>
    <xf numFmtId="0" fontId="2" fillId="0" borderId="42" xfId="0" applyFont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36" xfId="0" applyBorder="1" applyAlignment="1">
      <alignment horizontal="center" shrinkToFit="1"/>
    </xf>
    <xf numFmtId="0" fontId="2" fillId="0" borderId="32" xfId="0" applyFont="1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44" fontId="2" fillId="0" borderId="15" xfId="0" applyNumberFormat="1" applyFont="1" applyBorder="1" applyAlignment="1">
      <alignment horizontal="center" shrinkToFit="1"/>
    </xf>
    <xf numFmtId="0" fontId="0" fillId="0" borderId="2" xfId="0" applyBorder="1" applyAlignment="1">
      <alignment horizontal="right" shrinkToFit="1"/>
    </xf>
    <xf numFmtId="0" fontId="0" fillId="0" borderId="35" xfId="0" applyBorder="1" applyAlignment="1">
      <alignment horizontal="right" shrinkToFit="1"/>
    </xf>
    <xf numFmtId="0" fontId="2" fillId="3" borderId="38" xfId="0" applyFont="1" applyFill="1" applyBorder="1" applyAlignment="1">
      <alignment horizontal="left" shrinkToFit="1"/>
    </xf>
    <xf numFmtId="0" fontId="0" fillId="3" borderId="2" xfId="0" applyFill="1" applyBorder="1" applyAlignment="1">
      <alignment horizontal="left" shrinkToFit="1"/>
    </xf>
    <xf numFmtId="0" fontId="2" fillId="0" borderId="6" xfId="0" applyFont="1" applyBorder="1" applyAlignment="1">
      <alignment horizontal="center" shrinkToFit="1"/>
    </xf>
    <xf numFmtId="2" fontId="2" fillId="0" borderId="15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right" shrinkToFit="1"/>
    </xf>
    <xf numFmtId="164" fontId="1" fillId="0" borderId="0" xfId="1" applyNumberFormat="1" applyBorder="1" applyAlignment="1">
      <alignment horizontal="right" shrinkToFit="1"/>
    </xf>
    <xf numFmtId="0" fontId="1" fillId="0" borderId="4" xfId="0" applyFont="1" applyBorder="1" applyAlignment="1">
      <alignment horizontal="right" shrinkToFit="1"/>
    </xf>
    <xf numFmtId="0" fontId="1" fillId="0" borderId="2" xfId="0" applyFont="1" applyBorder="1" applyAlignment="1">
      <alignment horizontal="right" shrinkToFit="1"/>
    </xf>
    <xf numFmtId="1" fontId="2" fillId="0" borderId="2" xfId="0" applyNumberFormat="1" applyFont="1" applyBorder="1" applyAlignment="1">
      <alignment horizontal="center" shrinkToFit="1"/>
    </xf>
    <xf numFmtId="1" fontId="2" fillId="0" borderId="6" xfId="0" applyNumberFormat="1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2" fillId="0" borderId="51" xfId="0" applyFont="1" applyBorder="1" applyAlignment="1">
      <alignment horizontal="center" shrinkToFit="1"/>
    </xf>
    <xf numFmtId="0" fontId="0" fillId="0" borderId="52" xfId="0" applyBorder="1" applyAlignment="1">
      <alignment horizontal="center" shrinkToFit="1"/>
    </xf>
    <xf numFmtId="0" fontId="1" fillId="0" borderId="52" xfId="0" applyFont="1" applyBorder="1" applyAlignment="1">
      <alignment horizontal="center" shrinkToFit="1"/>
    </xf>
    <xf numFmtId="166" fontId="2" fillId="0" borderId="52" xfId="0" applyNumberFormat="1" applyFont="1" applyBorder="1" applyAlignment="1">
      <alignment horizontal="center" shrinkToFit="1"/>
    </xf>
    <xf numFmtId="166" fontId="0" fillId="0" borderId="52" xfId="0" applyNumberFormat="1" applyBorder="1" applyAlignment="1">
      <alignment horizontal="center" shrinkToFit="1"/>
    </xf>
    <xf numFmtId="166" fontId="0" fillId="0" borderId="53" xfId="0" applyNumberFormat="1" applyBorder="1" applyAlignment="1">
      <alignment horizontal="center" shrinkToFit="1"/>
    </xf>
    <xf numFmtId="0" fontId="2" fillId="0" borderId="54" xfId="0" applyFont="1" applyBorder="1" applyAlignment="1">
      <alignment horizontal="center" shrinkToFit="1"/>
    </xf>
    <xf numFmtId="0" fontId="0" fillId="0" borderId="55" xfId="0" applyBorder="1" applyAlignment="1">
      <alignment horizontal="center" shrinkToFit="1"/>
    </xf>
    <xf numFmtId="0" fontId="2" fillId="0" borderId="55" xfId="0" applyFont="1" applyBorder="1" applyAlignment="1">
      <alignment horizontal="center" shrinkToFit="1"/>
    </xf>
    <xf numFmtId="166" fontId="2" fillId="0" borderId="55" xfId="0" applyNumberFormat="1" applyFont="1" applyBorder="1" applyAlignment="1">
      <alignment horizontal="center" shrinkToFit="1"/>
    </xf>
    <xf numFmtId="166" fontId="0" fillId="0" borderId="55" xfId="0" applyNumberFormat="1" applyBorder="1" applyAlignment="1">
      <alignment horizontal="center" shrinkToFit="1"/>
    </xf>
    <xf numFmtId="166" fontId="0" fillId="0" borderId="56" xfId="0" applyNumberFormat="1" applyBorder="1" applyAlignment="1">
      <alignment horizontal="center" shrinkToFit="1"/>
    </xf>
    <xf numFmtId="2" fontId="2" fillId="4" borderId="1" xfId="0" applyNumberFormat="1" applyFont="1" applyFill="1" applyBorder="1" applyAlignment="1">
      <alignment horizontal="center" shrinkToFit="1"/>
    </xf>
    <xf numFmtId="0" fontId="2" fillId="3" borderId="7" xfId="0" applyFont="1" applyFill="1" applyBorder="1" applyAlignment="1">
      <alignment horizontal="center" shrinkToFit="1"/>
    </xf>
    <xf numFmtId="0" fontId="2" fillId="3" borderId="0" xfId="0" applyFont="1" applyFill="1" applyAlignment="1">
      <alignment horizontal="center" shrinkToFit="1"/>
    </xf>
    <xf numFmtId="0" fontId="2" fillId="0" borderId="16" xfId="0" applyFont="1" applyBorder="1" applyAlignment="1">
      <alignment horizontal="left" shrinkToFit="1"/>
    </xf>
    <xf numFmtId="0" fontId="0" fillId="0" borderId="16" xfId="0" applyBorder="1" applyAlignment="1">
      <alignment horizontal="left" shrinkToFit="1"/>
    </xf>
    <xf numFmtId="0" fontId="2" fillId="3" borderId="18" xfId="0" applyFont="1" applyFill="1" applyBorder="1" applyAlignment="1">
      <alignment horizontal="center" shrinkToFit="1"/>
    </xf>
    <xf numFmtId="0" fontId="2" fillId="3" borderId="16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left" shrinkToFit="1"/>
    </xf>
    <xf numFmtId="2" fontId="2" fillId="0" borderId="1" xfId="0" applyNumberFormat="1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0" fontId="2" fillId="2" borderId="11" xfId="0" applyFont="1" applyFill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4" fillId="2" borderId="11" xfId="0" applyFont="1" applyFill="1" applyBorder="1" applyAlignment="1">
      <alignment horizontal="center" shrinkToFit="1"/>
    </xf>
    <xf numFmtId="0" fontId="12" fillId="0" borderId="0" xfId="0" applyFont="1" applyAlignment="1">
      <alignment horizontal="center" shrinkToFit="1"/>
    </xf>
    <xf numFmtId="44" fontId="2" fillId="0" borderId="14" xfId="0" applyNumberFormat="1" applyFont="1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2" fillId="0" borderId="2" xfId="0" applyFont="1" applyBorder="1" applyAlignment="1">
      <alignment horizontal="left" shrinkToFit="1"/>
    </xf>
    <xf numFmtId="0" fontId="0" fillId="0" borderId="2" xfId="0" applyBorder="1" applyAlignment="1">
      <alignment horizontal="left" shrinkToFit="1"/>
    </xf>
    <xf numFmtId="2" fontId="2" fillId="0" borderId="9" xfId="0" applyNumberFormat="1" applyFont="1" applyBorder="1" applyAlignment="1">
      <alignment horizontal="center" shrinkToFit="1"/>
    </xf>
    <xf numFmtId="0" fontId="2" fillId="3" borderId="4" xfId="0" applyFont="1" applyFill="1" applyBorder="1" applyAlignment="1">
      <alignment horizontal="center" shrinkToFit="1"/>
    </xf>
    <xf numFmtId="0" fontId="2" fillId="3" borderId="2" xfId="0" applyFont="1" applyFill="1" applyBorder="1" applyAlignment="1">
      <alignment horizontal="center" shrinkToFit="1"/>
    </xf>
    <xf numFmtId="2" fontId="2" fillId="4" borderId="2" xfId="0" applyNumberFormat="1" applyFont="1" applyFill="1" applyBorder="1" applyAlignment="1">
      <alignment horizontal="center" shrinkToFit="1"/>
    </xf>
    <xf numFmtId="2" fontId="2" fillId="0" borderId="2" xfId="0" applyNumberFormat="1" applyFont="1" applyBorder="1" applyAlignment="1">
      <alignment horizontal="center" shrinkToFit="1"/>
    </xf>
    <xf numFmtId="2" fontId="2" fillId="0" borderId="6" xfId="0" applyNumberFormat="1" applyFont="1" applyBorder="1" applyAlignment="1">
      <alignment horizontal="center" shrinkToFit="1"/>
    </xf>
    <xf numFmtId="2" fontId="2" fillId="4" borderId="16" xfId="0" applyNumberFormat="1" applyFont="1" applyFill="1" applyBorder="1" applyAlignment="1">
      <alignment horizontal="center" shrinkToFit="1"/>
    </xf>
    <xf numFmtId="0" fontId="2" fillId="3" borderId="5" xfId="0" applyFont="1" applyFill="1" applyBorder="1" applyAlignment="1">
      <alignment horizontal="center" shrinkToFit="1"/>
    </xf>
    <xf numFmtId="0" fontId="2" fillId="3" borderId="1" xfId="0" applyFont="1" applyFill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2" fillId="0" borderId="0" xfId="0" applyFont="1" applyAlignment="1">
      <alignment horizontal="left" shrinkToFit="1"/>
    </xf>
    <xf numFmtId="2" fontId="2" fillId="4" borderId="0" xfId="0" applyNumberFormat="1" applyFont="1" applyFill="1" applyAlignment="1">
      <alignment horizontal="center" shrinkToFit="1"/>
    </xf>
    <xf numFmtId="0" fontId="0" fillId="0" borderId="1" xfId="0" applyBorder="1" applyAlignment="1">
      <alignment horizontal="left" shrinkToFit="1"/>
    </xf>
    <xf numFmtId="2" fontId="2" fillId="0" borderId="16" xfId="0" applyNumberFormat="1" applyFont="1" applyBorder="1" applyAlignment="1">
      <alignment horizontal="center" shrinkToFit="1"/>
    </xf>
    <xf numFmtId="2" fontId="2" fillId="0" borderId="17" xfId="0" applyNumberFormat="1" applyFont="1" applyBorder="1" applyAlignment="1">
      <alignment horizontal="center" shrinkToFit="1"/>
    </xf>
    <xf numFmtId="0" fontId="2" fillId="3" borderId="14" xfId="0" applyFont="1" applyFill="1" applyBorder="1" applyAlignment="1">
      <alignment horizontal="center" shrinkToFit="1"/>
    </xf>
    <xf numFmtId="0" fontId="2" fillId="3" borderId="3" xfId="0" applyFont="1" applyFill="1" applyBorder="1" applyAlignment="1">
      <alignment horizontal="center" shrinkToFit="1"/>
    </xf>
    <xf numFmtId="0" fontId="2" fillId="0" borderId="3" xfId="0" applyFont="1" applyBorder="1" applyAlignment="1">
      <alignment horizontal="left" shrinkToFit="1"/>
    </xf>
    <xf numFmtId="2" fontId="2" fillId="4" borderId="3" xfId="0" applyNumberFormat="1" applyFont="1" applyFill="1" applyBorder="1" applyAlignment="1">
      <alignment horizontal="center" shrinkToFit="1"/>
    </xf>
    <xf numFmtId="2" fontId="2" fillId="0" borderId="3" xfId="0" applyNumberFormat="1" applyFont="1" applyBorder="1" applyAlignment="1">
      <alignment horizontal="center" shrinkToFit="1"/>
    </xf>
    <xf numFmtId="2" fontId="2" fillId="0" borderId="10" xfId="0" applyNumberFormat="1" applyFont="1" applyBorder="1" applyAlignment="1">
      <alignment horizontal="center" shrinkToFit="1"/>
    </xf>
    <xf numFmtId="0" fontId="2" fillId="0" borderId="3" xfId="0" applyFont="1" applyBorder="1" applyAlignment="1">
      <alignment shrinkToFit="1"/>
    </xf>
    <xf numFmtId="0" fontId="2" fillId="0" borderId="23" xfId="0" applyFont="1" applyBorder="1" applyAlignment="1">
      <alignment horizontal="left" shrinkToFit="1"/>
    </xf>
    <xf numFmtId="0" fontId="0" fillId="0" borderId="23" xfId="0" applyBorder="1" applyAlignment="1">
      <alignment horizontal="left" shrinkToFit="1"/>
    </xf>
    <xf numFmtId="2" fontId="2" fillId="0" borderId="23" xfId="0" applyNumberFormat="1" applyFont="1" applyBorder="1" applyAlignment="1">
      <alignment horizontal="center" shrinkToFit="1"/>
    </xf>
    <xf numFmtId="2" fontId="2" fillId="0" borderId="25" xfId="0" applyNumberFormat="1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3" borderId="28" xfId="0" applyFont="1" applyFill="1" applyBorder="1" applyAlignment="1">
      <alignment horizontal="center" shrinkToFit="1"/>
    </xf>
    <xf numFmtId="0" fontId="2" fillId="3" borderId="26" xfId="0" applyFont="1" applyFill="1" applyBorder="1" applyAlignment="1">
      <alignment horizontal="center" shrinkToFit="1"/>
    </xf>
    <xf numFmtId="2" fontId="2" fillId="0" borderId="20" xfId="0" applyNumberFormat="1" applyFont="1" applyBorder="1" applyAlignment="1">
      <alignment horizontal="center" shrinkToFit="1"/>
    </xf>
    <xf numFmtId="2" fontId="2" fillId="0" borderId="21" xfId="0" applyNumberFormat="1" applyFont="1" applyBorder="1" applyAlignment="1">
      <alignment horizontal="center" shrinkToFit="1"/>
    </xf>
    <xf numFmtId="0" fontId="2" fillId="3" borderId="24" xfId="0" applyFont="1" applyFill="1" applyBorder="1" applyAlignment="1">
      <alignment horizontal="center" shrinkToFit="1"/>
    </xf>
    <xf numFmtId="0" fontId="2" fillId="3" borderId="23" xfId="0" applyFont="1" applyFill="1" applyBorder="1" applyAlignment="1">
      <alignment horizontal="center" shrinkToFit="1"/>
    </xf>
    <xf numFmtId="0" fontId="13" fillId="0" borderId="2" xfId="5" applyBorder="1" applyAlignment="1">
      <alignment horizontal="left" shrinkToFit="1"/>
    </xf>
    <xf numFmtId="2" fontId="2" fillId="0" borderId="39" xfId="0" applyNumberFormat="1" applyFont="1" applyBorder="1" applyAlignment="1">
      <alignment horizontal="center" shrinkToFit="1"/>
    </xf>
    <xf numFmtId="2" fontId="2" fillId="0" borderId="40" xfId="0" applyNumberFormat="1" applyFont="1" applyBorder="1" applyAlignment="1">
      <alignment horizontal="center" shrinkToFit="1"/>
    </xf>
    <xf numFmtId="0" fontId="2" fillId="0" borderId="26" xfId="0" applyFont="1" applyBorder="1" applyAlignment="1">
      <alignment horizontal="left" shrinkToFit="1"/>
    </xf>
    <xf numFmtId="0" fontId="0" fillId="0" borderId="26" xfId="0" applyBorder="1" applyAlignment="1">
      <alignment horizontal="left" shrinkToFit="1"/>
    </xf>
    <xf numFmtId="2" fontId="2" fillId="0" borderId="26" xfId="0" applyNumberFormat="1" applyFont="1" applyBorder="1" applyAlignment="1">
      <alignment horizontal="center" shrinkToFit="1"/>
    </xf>
    <xf numFmtId="2" fontId="2" fillId="0" borderId="27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2" fillId="3" borderId="0" xfId="0" applyFont="1" applyFill="1" applyBorder="1" applyAlignment="1">
      <alignment horizontal="center" shrinkToFit="1"/>
    </xf>
    <xf numFmtId="2" fontId="2" fillId="0" borderId="0" xfId="0" applyNumberFormat="1" applyFont="1" applyBorder="1" applyAlignment="1">
      <alignment horizontal="center" shrinkToFit="1"/>
    </xf>
    <xf numFmtId="2" fontId="2" fillId="4" borderId="23" xfId="0" applyNumberFormat="1" applyFont="1" applyFill="1" applyBorder="1" applyAlignment="1">
      <alignment horizontal="center" shrinkToFit="1"/>
    </xf>
    <xf numFmtId="0" fontId="4" fillId="0" borderId="41" xfId="0" applyFont="1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0" fillId="0" borderId="37" xfId="0" applyBorder="1" applyAlignment="1">
      <alignment horizontal="center" shrinkToFit="1"/>
    </xf>
    <xf numFmtId="0" fontId="2" fillId="0" borderId="22" xfId="0" applyFont="1" applyBorder="1" applyAlignment="1">
      <alignment horizontal="left" shrinkToFit="1"/>
    </xf>
    <xf numFmtId="2" fontId="2" fillId="4" borderId="22" xfId="0" applyNumberFormat="1" applyFont="1" applyFill="1" applyBorder="1" applyAlignment="1">
      <alignment horizontal="center" shrinkToFit="1"/>
    </xf>
    <xf numFmtId="2" fontId="2" fillId="0" borderId="36" xfId="0" applyNumberFormat="1" applyFont="1" applyBorder="1" applyAlignment="1">
      <alignment horizontal="center" shrinkToFit="1"/>
    </xf>
    <xf numFmtId="2" fontId="2" fillId="4" borderId="26" xfId="0" applyNumberFormat="1" applyFont="1" applyFill="1" applyBorder="1" applyAlignment="1">
      <alignment horizontal="center" shrinkToFit="1"/>
    </xf>
    <xf numFmtId="0" fontId="2" fillId="0" borderId="3" xfId="4" applyFont="1" applyBorder="1" applyAlignment="1">
      <alignment horizontal="left" shrinkToFit="1"/>
    </xf>
    <xf numFmtId="4" fontId="2" fillId="0" borderId="0" xfId="0" applyNumberFormat="1" applyFont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0" fontId="4" fillId="0" borderId="3" xfId="4" applyFont="1" applyBorder="1" applyAlignment="1">
      <alignment horizontal="left" shrinkToFit="1"/>
    </xf>
    <xf numFmtId="0" fontId="2" fillId="3" borderId="20" xfId="0" applyFont="1" applyFill="1" applyBorder="1" applyAlignment="1">
      <alignment horizontal="left" shrinkToFit="1"/>
    </xf>
    <xf numFmtId="0" fontId="0" fillId="3" borderId="20" xfId="0" applyFill="1" applyBorder="1" applyAlignment="1">
      <alignment horizontal="left" shrinkToFit="1"/>
    </xf>
    <xf numFmtId="0" fontId="2" fillId="0" borderId="20" xfId="0" applyFont="1" applyBorder="1" applyAlignment="1">
      <alignment horizontal="left" shrinkToFit="1"/>
    </xf>
    <xf numFmtId="0" fontId="0" fillId="0" borderId="20" xfId="0" applyBorder="1" applyAlignment="1">
      <alignment horizontal="left" shrinkToFit="1"/>
    </xf>
    <xf numFmtId="0" fontId="2" fillId="3" borderId="19" xfId="0" applyFont="1" applyFill="1" applyBorder="1" applyAlignment="1">
      <alignment horizontal="center" shrinkToFit="1"/>
    </xf>
    <xf numFmtId="0" fontId="2" fillId="3" borderId="20" xfId="0" applyFont="1" applyFill="1" applyBorder="1" applyAlignment="1">
      <alignment horizontal="center" shrinkToFit="1"/>
    </xf>
    <xf numFmtId="0" fontId="5" fillId="0" borderId="2" xfId="0" applyFont="1" applyBorder="1" applyAlignment="1">
      <alignment horizontal="center" shrinkToFit="1"/>
    </xf>
    <xf numFmtId="44" fontId="2" fillId="0" borderId="0" xfId="1" applyFont="1" applyAlignment="1">
      <alignment horizontal="center" shrinkToFit="1"/>
    </xf>
    <xf numFmtId="44" fontId="2" fillId="0" borderId="1" xfId="1" applyFont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44" fontId="2" fillId="0" borderId="0" xfId="0" applyNumberFormat="1" applyFont="1" applyAlignment="1">
      <alignment horizontal="center" shrinkToFit="1"/>
    </xf>
    <xf numFmtId="44" fontId="2" fillId="0" borderId="1" xfId="0" applyNumberFormat="1" applyFont="1" applyBorder="1" applyAlignment="1">
      <alignment horizontal="center" shrinkToFit="1"/>
    </xf>
    <xf numFmtId="1" fontId="2" fillId="0" borderId="1" xfId="0" applyNumberFormat="1" applyFont="1" applyBorder="1" applyAlignment="1">
      <alignment horizontal="center" shrinkToFit="1"/>
    </xf>
  </cellXfs>
  <cellStyles count="6">
    <cellStyle name="Currency" xfId="1" builtinId="4"/>
    <cellStyle name="Currency 2" xfId="2" xr:uid="{00000000-0005-0000-0000-000001000000}"/>
    <cellStyle name="Currency 2 2" xfId="3" xr:uid="{00000000-0005-0000-0000-000002000000}"/>
    <cellStyle name="Hyperlink" xfId="5" builtinId="8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532745</xdr:colOff>
      <xdr:row>0</xdr:row>
      <xdr:rowOff>22134</xdr:rowOff>
    </xdr:from>
    <xdr:to>
      <xdr:col>4</xdr:col>
      <xdr:colOff>505558</xdr:colOff>
      <xdr:row>4</xdr:row>
      <xdr:rowOff>18210</xdr:rowOff>
    </xdr:to>
    <xdr:sp macro="" textlink="" fLocksText="0">
      <xdr:nvSpPr>
        <xdr:cNvPr id="2" name="Text Box 3">
          <a:extLst>
            <a:ext uri="{FF2B5EF4-FFF2-40B4-BE49-F238E27FC236}">
              <a16:creationId xmlns:a16="http://schemas.microsoft.com/office/drawing/2014/main" id="{34B463F7-94D6-48C4-A336-1ECC1EF805D2}"/>
            </a:ext>
          </a:extLst>
        </xdr:cNvPr>
        <xdr:cNvSpPr txBox="1">
          <a:spLocks noChangeArrowheads="1"/>
        </xdr:cNvSpPr>
      </xdr:nvSpPr>
      <xdr:spPr bwMode="auto">
        <a:xfrm>
          <a:off x="1742420" y="22134"/>
          <a:ext cx="1134863" cy="643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48230 West Road,  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P.O. Box 930439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Wixom, MI, 48393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800-521-2200 Phone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800-771-6988 Fax</a:t>
          </a:r>
        </a:p>
      </xdr:txBody>
    </xdr:sp>
    <xdr:clientData fLocksWithSheet="0"/>
  </xdr:twoCellAnchor>
  <xdr:twoCellAnchor>
    <xdr:from>
      <xdr:col>0</xdr:col>
      <xdr:colOff>0</xdr:colOff>
      <xdr:row>5</xdr:row>
      <xdr:rowOff>0</xdr:rowOff>
    </xdr:from>
    <xdr:to>
      <xdr:col>11</xdr:col>
      <xdr:colOff>0</xdr:colOff>
      <xdr:row>61</xdr:row>
      <xdr:rowOff>124557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401DBE3-7FB4-49D2-A244-77BEED927F19}"/>
            </a:ext>
          </a:extLst>
        </xdr:cNvPr>
        <xdr:cNvSpPr txBox="1">
          <a:spLocks noChangeArrowheads="1"/>
        </xdr:cNvSpPr>
      </xdr:nvSpPr>
      <xdr:spPr bwMode="auto">
        <a:xfrm>
          <a:off x="0" y="809625"/>
          <a:ext cx="6800850" cy="919235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Glass &amp; Metal Craft proposes to furnish the following:</a:t>
          </a: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Glass: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1/2" clear tempered (exposed edges flat polished)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Hardware: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Rockwood / Glass Solutions (unless noted otherwise)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Hardware finish: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Black suede powder coat (unless noted otherwise)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All systems to use the following hardware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doors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4-1/2" x 1-3/4" header with OHCC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top and bottom tapered 2-3/4" door rails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floor pivot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bottom rail lock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Rockwood RM3301 back to back ladder handle @ 72"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Rockwood 446 floor stop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sidelites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4-1/2" x 1-3/4" header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Top and bottom 2-3/4" tapered slidelite rails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1-5/8" x 1-5/8" channel at all jambs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Included openings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(1x) @ 354" x 107" - doors 101 &amp; 102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(2x) doors @ 36" x 107"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Sidelite panels totaling 282" x 107"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(1x) @ 392" x 107" - doors 103, 104, &amp; 105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(3x) doors @ 36" x 107"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Sidelite panels totaling 284" x 107"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(1x) @ 298" x 107" - doors 106 &amp; 107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(2x) doors @ 36" x 107"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Sidelite panels totaling 226" x 107"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(1x) @ 256" x 107" - doors 108 &amp; 109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(2x) doors @ 36" x 107"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Sidelite panels totaling 184" x 107"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(1x) @ 244" x 107" - doors 110 &amp; 111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(2x) doors @ 36" x 107"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Sidelite panels totaling 172" x 107"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(1x) @ 172" x 107" - door 112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(1x) door @ 36" x 107"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Sidelite panels totaling 136" x 107"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(1x) @ 134" x 107" - door 113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(1x) door @ 36" x 107"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Sidelite panels totaling 98" x 107"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(1x) @ 210" x 107" - door 114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(1x) door @ 36" x 107"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Sidelite panels totaling 174" x 107"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(1x) @ 66" x 107" - door 115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(1x) door @ 36" x 107"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Sidelite panels totaling 30" x 107"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(1x) @ 58" x 107" - door 121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(1x) door @ 36" x 107"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Sidelite panels totaling 22" x 107"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(1x) @ 66" x 107" - door 129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(2x) door @ 33" x 107"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(6x) @ 16" x 107" - return panels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Sidelite panels totaling 96" x 107"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0</xdr:col>
      <xdr:colOff>109903</xdr:colOff>
      <xdr:row>0</xdr:row>
      <xdr:rowOff>21982</xdr:rowOff>
    </xdr:from>
    <xdr:to>
      <xdr:col>2</xdr:col>
      <xdr:colOff>367259</xdr:colOff>
      <xdr:row>3</xdr:row>
      <xdr:rowOff>127273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235FC8-7E3F-42D6-AF06-2D102F00D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03" y="21982"/>
          <a:ext cx="1467031" cy="591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532745</xdr:colOff>
      <xdr:row>0</xdr:row>
      <xdr:rowOff>22134</xdr:rowOff>
    </xdr:from>
    <xdr:to>
      <xdr:col>4</xdr:col>
      <xdr:colOff>505558</xdr:colOff>
      <xdr:row>4</xdr:row>
      <xdr:rowOff>18210</xdr:rowOff>
    </xdr:to>
    <xdr:sp macro="" textlink="" fLocksText="0">
      <xdr:nvSpPr>
        <xdr:cNvPr id="2" name="Text Box 3">
          <a:extLst>
            <a:ext uri="{FF2B5EF4-FFF2-40B4-BE49-F238E27FC236}">
              <a16:creationId xmlns:a16="http://schemas.microsoft.com/office/drawing/2014/main" id="{4ACEAC74-4A56-41B5-BC95-5CD345CE5E0D}"/>
            </a:ext>
          </a:extLst>
        </xdr:cNvPr>
        <xdr:cNvSpPr txBox="1">
          <a:spLocks noChangeArrowheads="1"/>
        </xdr:cNvSpPr>
      </xdr:nvSpPr>
      <xdr:spPr bwMode="auto">
        <a:xfrm>
          <a:off x="1742420" y="22134"/>
          <a:ext cx="1134863" cy="643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48230 West Road,  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P.O. Box 930439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Wixom, MI, 48393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800-521-2200 Phone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800-771-6988 Fax</a:t>
          </a:r>
        </a:p>
      </xdr:txBody>
    </xdr:sp>
    <xdr:clientData fLocksWithSheet="0"/>
  </xdr:twoCellAnchor>
  <xdr:twoCellAnchor>
    <xdr:from>
      <xdr:col>0</xdr:col>
      <xdr:colOff>0</xdr:colOff>
      <xdr:row>5</xdr:row>
      <xdr:rowOff>0</xdr:rowOff>
    </xdr:from>
    <xdr:to>
      <xdr:col>11</xdr:col>
      <xdr:colOff>0</xdr:colOff>
      <xdr:row>61</xdr:row>
      <xdr:rowOff>124557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4AF5A77-C74F-48B5-9EE6-B2F450550D14}"/>
            </a:ext>
          </a:extLst>
        </xdr:cNvPr>
        <xdr:cNvSpPr txBox="1">
          <a:spLocks noChangeArrowheads="1"/>
        </xdr:cNvSpPr>
      </xdr:nvSpPr>
      <xdr:spPr bwMode="auto">
        <a:xfrm>
          <a:off x="0" y="809625"/>
          <a:ext cx="6800850" cy="919235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Estimated Lead times:  Standard order approval drawings = 1-2 weeks  (note: includes elevations only)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                                          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Material = 5 - 7 weeks upon receiving signed/returned approval drawings with verified field sizes.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171450" marR="0" lvl="0" indent="-17145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Lead times may vary at time of release based on G&amp;MC production schedules and hardware availability.</a:t>
          </a:r>
        </a:p>
        <a:p>
          <a:pPr marL="171450" marR="0" lvl="0" indent="-17145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Quote is based on take-off, and/or alternates to specifications as specifically detailed in G&amp;MC proposal. </a:t>
          </a:r>
        </a:p>
        <a:p>
          <a:pPr marL="171450" marR="0" lvl="0" indent="-17145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Quote is valid for 60 days and includes only materials and sizes specifically detailed above.</a:t>
          </a:r>
        </a:p>
        <a:p>
          <a:pPr marL="171450" marR="0" lvl="0" indent="-17145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Price is subject to review upon receipt of final quantity, sizes and detail.</a:t>
          </a:r>
        </a:p>
        <a:p>
          <a:pPr marL="171450" marR="0" lvl="0" indent="-17145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Price will increase 3% quarterly if product is not shipped within (6) months of receipt of letter of intent and/or purchase order.</a:t>
          </a:r>
        </a:p>
        <a:p>
          <a:pPr marL="171450" marR="0" lvl="0" indent="-17145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Price is based on full release. Partial releases, split shipments, jobsite deliveries are subject to review for additional costs.</a:t>
          </a:r>
        </a:p>
        <a:p>
          <a:pPr marL="171450" marR="0" lvl="0" indent="-17145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Quote does not include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detailed shop drawing set, engineering analysis fees, glass submittal samples, hardware finish submittal samples,</a:t>
          </a:r>
        </a:p>
        <a:p>
          <a:pPr marL="0" marR="0" lvl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     any applicable taxes, fasteners, setting blocks, silicone, any structural support materials, or any items not specifically noted above.</a:t>
          </a:r>
        </a:p>
        <a:p>
          <a:pPr marL="171450" marR="0" lvl="0" indent="-17145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All vertical glass joints at fixed panels are assumed to be continuously siliconed in field by others to comply with IBC code 2403.4. </a:t>
          </a:r>
        </a:p>
        <a:p>
          <a:pPr marL="171450" marR="0" lvl="0" indent="-17145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G&amp;MC Terms &amp; Conditions are applicable and, in the event they have not been provided, are available at www.glassandmirrorcraft.com.</a:t>
          </a:r>
        </a:p>
        <a:p>
          <a:pPr marL="171450" marR="0" lvl="0" indent="-17145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G&amp;MC warranties are from date of manufacture, based  on project and product.  Extended warranties may be available.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Total Price: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$89,671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Price includes all surcharges.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Add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$961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per door leaf to include a Schlage M490P mag lock (clear anodized finish) - Card readers, motion sensors, power supplies, and wiring by others.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Please contact us with any questions or concerns.  Thank you for considering Glass &amp; Metal Craft for your project.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0</xdr:col>
      <xdr:colOff>109903</xdr:colOff>
      <xdr:row>0</xdr:row>
      <xdr:rowOff>21982</xdr:rowOff>
    </xdr:from>
    <xdr:to>
      <xdr:col>2</xdr:col>
      <xdr:colOff>367259</xdr:colOff>
      <xdr:row>3</xdr:row>
      <xdr:rowOff>127273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4934CCF-EB88-43C9-8515-0B79D8AEA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03" y="21982"/>
          <a:ext cx="1467031" cy="59106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6"/>
  <sheetViews>
    <sheetView tabSelected="1" workbookViewId="0">
      <selection activeCell="N30" sqref="N30"/>
    </sheetView>
  </sheetViews>
  <sheetFormatPr defaultRowHeight="12.75" x14ac:dyDescent="0.2"/>
  <cols>
    <col min="1" max="1" width="9" style="48" customWidth="1"/>
    <col min="2" max="3" width="9.140625" style="48"/>
    <col min="4" max="4" width="8.28515625" style="48" customWidth="1"/>
    <col min="5" max="5" width="8" style="48" customWidth="1"/>
    <col min="6" max="6" width="5.85546875" style="48" customWidth="1"/>
    <col min="7" max="7" width="5.5703125" style="48" customWidth="1"/>
    <col min="8" max="8" width="3.140625" style="48" customWidth="1"/>
    <col min="9" max="9" width="24" style="48" customWidth="1"/>
    <col min="10" max="10" width="5.5703125" style="48" customWidth="1"/>
    <col min="11" max="11" width="14.28515625" style="48" customWidth="1"/>
    <col min="12" max="12" width="9.140625" style="48"/>
    <col min="13" max="13" width="22.140625" style="48" customWidth="1"/>
    <col min="14" max="16384" width="9.140625" style="48"/>
  </cols>
  <sheetData>
    <row r="1" spans="1:22" x14ac:dyDescent="0.2">
      <c r="A1" s="86"/>
      <c r="B1" s="87"/>
      <c r="C1" s="87"/>
      <c r="D1" s="87"/>
      <c r="E1" s="88"/>
      <c r="F1" s="49" t="s">
        <v>118</v>
      </c>
      <c r="G1" s="95" t="s">
        <v>229</v>
      </c>
      <c r="H1" s="84"/>
      <c r="I1" s="85"/>
      <c r="J1" s="49" t="s">
        <v>120</v>
      </c>
      <c r="K1" s="50" t="s">
        <v>228</v>
      </c>
    </row>
    <row r="2" spans="1:22" x14ac:dyDescent="0.2">
      <c r="A2" s="89"/>
      <c r="B2" s="90"/>
      <c r="C2" s="90"/>
      <c r="D2" s="90"/>
      <c r="E2" s="91"/>
      <c r="F2" s="49" t="s">
        <v>119</v>
      </c>
      <c r="G2" s="84" t="s">
        <v>230</v>
      </c>
      <c r="H2" s="84"/>
      <c r="I2" s="85"/>
      <c r="J2" s="49" t="s">
        <v>122</v>
      </c>
      <c r="K2" s="9">
        <v>44861</v>
      </c>
    </row>
    <row r="3" spans="1:22" x14ac:dyDescent="0.2">
      <c r="A3" s="89"/>
      <c r="B3" s="90"/>
      <c r="C3" s="90"/>
      <c r="D3" s="90"/>
      <c r="E3" s="91"/>
      <c r="F3" s="96" t="s">
        <v>123</v>
      </c>
      <c r="G3" s="84"/>
      <c r="H3" s="97" t="s">
        <v>215</v>
      </c>
      <c r="I3" s="98"/>
      <c r="J3" s="8" t="s">
        <v>121</v>
      </c>
      <c r="K3" s="50" t="s">
        <v>249</v>
      </c>
      <c r="M3" s="33" t="s">
        <v>215</v>
      </c>
    </row>
    <row r="4" spans="1:22" x14ac:dyDescent="0.2">
      <c r="A4" s="92"/>
      <c r="B4" s="93"/>
      <c r="C4" s="93"/>
      <c r="D4" s="93"/>
      <c r="E4" s="94"/>
      <c r="F4" s="99" t="s">
        <v>125</v>
      </c>
      <c r="G4" s="100"/>
      <c r="H4" s="100"/>
      <c r="I4" s="84"/>
      <c r="J4" s="84"/>
      <c r="K4" s="85"/>
      <c r="M4" s="33" t="s">
        <v>227</v>
      </c>
    </row>
    <row r="5" spans="1:22" x14ac:dyDescent="0.2">
      <c r="A5" s="49" t="s">
        <v>124</v>
      </c>
      <c r="B5" s="84" t="s">
        <v>231</v>
      </c>
      <c r="C5" s="84"/>
      <c r="D5" s="84"/>
      <c r="E5" s="84"/>
      <c r="F5" s="84"/>
      <c r="G5" s="84"/>
      <c r="H5" s="84"/>
      <c r="I5" s="84"/>
      <c r="J5" s="84"/>
      <c r="K5" s="85"/>
      <c r="M5" s="33" t="s">
        <v>196</v>
      </c>
    </row>
    <row r="6" spans="1:22" x14ac:dyDescent="0.2">
      <c r="M6" s="7" t="s">
        <v>224</v>
      </c>
    </row>
    <row r="7" spans="1:22" x14ac:dyDescent="0.2">
      <c r="M7" s="51" t="s">
        <v>225</v>
      </c>
      <c r="N7" s="33" t="s">
        <v>226</v>
      </c>
    </row>
    <row r="8" spans="1:22" x14ac:dyDescent="0.2">
      <c r="M8" s="33" t="s">
        <v>183</v>
      </c>
    </row>
    <row r="9" spans="1:22" x14ac:dyDescent="0.2">
      <c r="M9" s="7"/>
    </row>
    <row r="10" spans="1:22" x14ac:dyDescent="0.2">
      <c r="M10" s="7"/>
    </row>
    <row r="15" spans="1:22" x14ac:dyDescent="0.2">
      <c r="V15" s="48" t="s">
        <v>236</v>
      </c>
    </row>
    <row r="16" spans="1:22" x14ac:dyDescent="0.2">
      <c r="P16" s="48">
        <v>101</v>
      </c>
      <c r="Q16" s="48">
        <v>102</v>
      </c>
      <c r="S16" s="48">
        <v>354</v>
      </c>
      <c r="U16" s="48">
        <v>282</v>
      </c>
      <c r="V16" s="48">
        <v>24</v>
      </c>
    </row>
    <row r="17" spans="16:22" x14ac:dyDescent="0.2">
      <c r="P17" s="48">
        <v>103</v>
      </c>
      <c r="Q17" s="48">
        <v>104</v>
      </c>
      <c r="R17" s="48">
        <v>105</v>
      </c>
      <c r="S17" s="48">
        <v>392</v>
      </c>
      <c r="U17" s="48">
        <v>284</v>
      </c>
      <c r="V17" s="48">
        <v>24</v>
      </c>
    </row>
    <row r="18" spans="16:22" x14ac:dyDescent="0.2">
      <c r="P18" s="48">
        <v>106</v>
      </c>
      <c r="Q18" s="48">
        <v>107</v>
      </c>
      <c r="S18" s="48">
        <v>298</v>
      </c>
      <c r="U18" s="48">
        <v>226</v>
      </c>
      <c r="V18" s="48">
        <v>20</v>
      </c>
    </row>
    <row r="19" spans="16:22" x14ac:dyDescent="0.2">
      <c r="P19" s="48">
        <v>108</v>
      </c>
      <c r="Q19" s="48">
        <v>109</v>
      </c>
      <c r="S19" s="48">
        <v>256</v>
      </c>
      <c r="U19" s="48">
        <v>184</v>
      </c>
      <c r="V19" s="48">
        <v>16</v>
      </c>
    </row>
    <row r="20" spans="16:22" x14ac:dyDescent="0.2">
      <c r="P20" s="48">
        <v>110</v>
      </c>
      <c r="Q20" s="48">
        <v>111</v>
      </c>
      <c r="S20" s="48">
        <v>244</v>
      </c>
      <c r="U20" s="48">
        <v>172</v>
      </c>
      <c r="V20" s="48">
        <v>15</v>
      </c>
    </row>
    <row r="21" spans="16:22" x14ac:dyDescent="0.2">
      <c r="P21" s="48">
        <v>112</v>
      </c>
      <c r="S21" s="48">
        <v>172</v>
      </c>
      <c r="U21" s="48">
        <v>136</v>
      </c>
      <c r="V21" s="48">
        <v>12</v>
      </c>
    </row>
    <row r="22" spans="16:22" x14ac:dyDescent="0.2">
      <c r="P22" s="48">
        <v>113</v>
      </c>
      <c r="S22" s="48">
        <v>134</v>
      </c>
      <c r="U22" s="48">
        <v>98</v>
      </c>
      <c r="V22" s="48">
        <v>9</v>
      </c>
    </row>
    <row r="23" spans="16:22" x14ac:dyDescent="0.2">
      <c r="P23" s="48">
        <v>114</v>
      </c>
      <c r="S23" s="48">
        <v>210</v>
      </c>
      <c r="U23" s="48">
        <v>174</v>
      </c>
      <c r="V23" s="48">
        <v>16</v>
      </c>
    </row>
    <row r="24" spans="16:22" x14ac:dyDescent="0.2">
      <c r="P24" s="48">
        <v>115</v>
      </c>
      <c r="S24" s="48">
        <v>66</v>
      </c>
      <c r="U24" s="48">
        <v>30</v>
      </c>
      <c r="V24" s="48">
        <v>3</v>
      </c>
    </row>
    <row r="25" spans="16:22" x14ac:dyDescent="0.2">
      <c r="P25" s="48">
        <v>121</v>
      </c>
      <c r="S25" s="48">
        <v>58</v>
      </c>
      <c r="U25" s="48">
        <v>22</v>
      </c>
      <c r="V25" s="48">
        <v>2</v>
      </c>
    </row>
    <row r="26" spans="16:22" x14ac:dyDescent="0.2">
      <c r="P26" s="59">
        <v>128</v>
      </c>
      <c r="Q26" s="59" t="s">
        <v>234</v>
      </c>
      <c r="R26" s="59"/>
      <c r="S26" s="59">
        <v>66</v>
      </c>
      <c r="U26" s="48">
        <v>0</v>
      </c>
    </row>
    <row r="27" spans="16:22" x14ac:dyDescent="0.2">
      <c r="P27" s="48">
        <v>129</v>
      </c>
      <c r="Q27" s="48" t="s">
        <v>235</v>
      </c>
    </row>
    <row r="31" spans="16:22" x14ac:dyDescent="0.2">
      <c r="P31" s="59" t="s">
        <v>232</v>
      </c>
      <c r="Q31" s="59" t="s">
        <v>233</v>
      </c>
      <c r="R31" s="59"/>
      <c r="S31" s="59">
        <v>16</v>
      </c>
      <c r="U31" s="48">
        <v>96</v>
      </c>
      <c r="V31" s="48">
        <v>12</v>
      </c>
    </row>
    <row r="36" spans="21:22" x14ac:dyDescent="0.2">
      <c r="U36" s="48">
        <f>SUM(U16:U31)</f>
        <v>1704</v>
      </c>
      <c r="V36" s="48">
        <f>SUM(V16:V31)</f>
        <v>153</v>
      </c>
    </row>
  </sheetData>
  <mergeCells count="8">
    <mergeCell ref="B5:K5"/>
    <mergeCell ref="A1:E4"/>
    <mergeCell ref="G1:I1"/>
    <mergeCell ref="G2:I2"/>
    <mergeCell ref="F3:G3"/>
    <mergeCell ref="H3:I3"/>
    <mergeCell ref="F4:H4"/>
    <mergeCell ref="I4:K4"/>
  </mergeCells>
  <dataValidations disablePrompts="1" count="1">
    <dataValidation type="list" allowBlank="1" showInputMessage="1" showErrorMessage="1" sqref="H3:I3" xr:uid="{00000000-0002-0000-0000-000000000000}">
      <formula1>$M$3:$M$8</formula1>
    </dataValidation>
  </dataValidations>
  <printOptions horizontalCentered="1" verticalCentered="1"/>
  <pageMargins left="0" right="0" top="0" bottom="0" header="0" footer="0"/>
  <pageSetup pageOrder="overThenDown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32F18-796C-4BA9-A5C4-DCFF095E4348}">
  <dimension ref="A1:V36"/>
  <sheetViews>
    <sheetView workbookViewId="0">
      <selection activeCell="N30" sqref="N30"/>
    </sheetView>
  </sheetViews>
  <sheetFormatPr defaultRowHeight="12.75" x14ac:dyDescent="0.2"/>
  <cols>
    <col min="1" max="1" width="9" style="60" customWidth="1"/>
    <col min="2" max="3" width="9.140625" style="60"/>
    <col min="4" max="4" width="8.28515625" style="60" customWidth="1"/>
    <col min="5" max="5" width="8" style="60" customWidth="1"/>
    <col min="6" max="6" width="5.85546875" style="60" customWidth="1"/>
    <col min="7" max="7" width="5.5703125" style="60" customWidth="1"/>
    <col min="8" max="8" width="3.140625" style="60" customWidth="1"/>
    <col min="9" max="9" width="24" style="60" customWidth="1"/>
    <col min="10" max="10" width="5.5703125" style="60" customWidth="1"/>
    <col min="11" max="11" width="14.28515625" style="60" customWidth="1"/>
    <col min="12" max="12" width="9.140625" style="60"/>
    <col min="13" max="13" width="22.140625" style="60" customWidth="1"/>
    <col min="14" max="16384" width="9.140625" style="60"/>
  </cols>
  <sheetData>
    <row r="1" spans="1:22" x14ac:dyDescent="0.2">
      <c r="A1" s="86"/>
      <c r="B1" s="87"/>
      <c r="C1" s="87"/>
      <c r="D1" s="87"/>
      <c r="E1" s="88"/>
      <c r="F1" s="61" t="s">
        <v>118</v>
      </c>
      <c r="G1" s="95" t="s">
        <v>229</v>
      </c>
      <c r="H1" s="84"/>
      <c r="I1" s="85"/>
      <c r="J1" s="61" t="s">
        <v>120</v>
      </c>
      <c r="K1" s="50" t="s">
        <v>228</v>
      </c>
    </row>
    <row r="2" spans="1:22" x14ac:dyDescent="0.2">
      <c r="A2" s="89"/>
      <c r="B2" s="90"/>
      <c r="C2" s="90"/>
      <c r="D2" s="90"/>
      <c r="E2" s="91"/>
      <c r="F2" s="61" t="s">
        <v>119</v>
      </c>
      <c r="G2" s="84" t="s">
        <v>230</v>
      </c>
      <c r="H2" s="84"/>
      <c r="I2" s="85"/>
      <c r="J2" s="61" t="s">
        <v>122</v>
      </c>
      <c r="K2" s="9">
        <v>44861</v>
      </c>
    </row>
    <row r="3" spans="1:22" x14ac:dyDescent="0.2">
      <c r="A3" s="89"/>
      <c r="B3" s="90"/>
      <c r="C3" s="90"/>
      <c r="D3" s="90"/>
      <c r="E3" s="91"/>
      <c r="F3" s="96" t="s">
        <v>123</v>
      </c>
      <c r="G3" s="84"/>
      <c r="H3" s="97" t="s">
        <v>215</v>
      </c>
      <c r="I3" s="98"/>
      <c r="J3" s="8" t="s">
        <v>121</v>
      </c>
      <c r="K3" s="50" t="s">
        <v>250</v>
      </c>
      <c r="M3" s="33" t="s">
        <v>215</v>
      </c>
    </row>
    <row r="4" spans="1:22" x14ac:dyDescent="0.2">
      <c r="A4" s="92"/>
      <c r="B4" s="93"/>
      <c r="C4" s="93"/>
      <c r="D4" s="93"/>
      <c r="E4" s="94"/>
      <c r="F4" s="99" t="s">
        <v>125</v>
      </c>
      <c r="G4" s="100"/>
      <c r="H4" s="100"/>
      <c r="I4" s="84"/>
      <c r="J4" s="84"/>
      <c r="K4" s="85"/>
      <c r="M4" s="33" t="s">
        <v>227</v>
      </c>
    </row>
    <row r="5" spans="1:22" x14ac:dyDescent="0.2">
      <c r="A5" s="61" t="s">
        <v>124</v>
      </c>
      <c r="B5" s="84" t="s">
        <v>231</v>
      </c>
      <c r="C5" s="84"/>
      <c r="D5" s="84"/>
      <c r="E5" s="84"/>
      <c r="F5" s="84"/>
      <c r="G5" s="84"/>
      <c r="H5" s="84"/>
      <c r="I5" s="84"/>
      <c r="J5" s="84"/>
      <c r="K5" s="85"/>
      <c r="M5" s="33" t="s">
        <v>196</v>
      </c>
    </row>
    <row r="6" spans="1:22" x14ac:dyDescent="0.2">
      <c r="M6" s="7" t="s">
        <v>224</v>
      </c>
    </row>
    <row r="7" spans="1:22" x14ac:dyDescent="0.2">
      <c r="M7" s="51" t="s">
        <v>225</v>
      </c>
      <c r="N7" s="33" t="s">
        <v>226</v>
      </c>
    </row>
    <row r="8" spans="1:22" x14ac:dyDescent="0.2">
      <c r="M8" s="33" t="s">
        <v>183</v>
      </c>
    </row>
    <row r="9" spans="1:22" x14ac:dyDescent="0.2">
      <c r="M9" s="7"/>
    </row>
    <row r="10" spans="1:22" x14ac:dyDescent="0.2">
      <c r="M10" s="7"/>
    </row>
    <row r="15" spans="1:22" x14ac:dyDescent="0.2">
      <c r="V15" s="60" t="s">
        <v>236</v>
      </c>
    </row>
    <row r="16" spans="1:22" x14ac:dyDescent="0.2">
      <c r="P16" s="60">
        <v>101</v>
      </c>
      <c r="Q16" s="60">
        <v>102</v>
      </c>
      <c r="S16" s="60">
        <v>354</v>
      </c>
      <c r="U16" s="60">
        <v>282</v>
      </c>
      <c r="V16" s="60">
        <v>24</v>
      </c>
    </row>
    <row r="17" spans="16:22" x14ac:dyDescent="0.2">
      <c r="P17" s="60">
        <v>103</v>
      </c>
      <c r="Q17" s="60">
        <v>104</v>
      </c>
      <c r="R17" s="60">
        <v>105</v>
      </c>
      <c r="S17" s="60">
        <v>392</v>
      </c>
      <c r="U17" s="60">
        <v>284</v>
      </c>
      <c r="V17" s="60">
        <v>24</v>
      </c>
    </row>
    <row r="18" spans="16:22" x14ac:dyDescent="0.2">
      <c r="P18" s="60">
        <v>106</v>
      </c>
      <c r="Q18" s="60">
        <v>107</v>
      </c>
      <c r="S18" s="60">
        <v>298</v>
      </c>
      <c r="U18" s="60">
        <v>226</v>
      </c>
      <c r="V18" s="60">
        <v>20</v>
      </c>
    </row>
    <row r="19" spans="16:22" x14ac:dyDescent="0.2">
      <c r="P19" s="60">
        <v>108</v>
      </c>
      <c r="Q19" s="60">
        <v>109</v>
      </c>
      <c r="S19" s="60">
        <v>256</v>
      </c>
      <c r="U19" s="60">
        <v>184</v>
      </c>
      <c r="V19" s="60">
        <v>16</v>
      </c>
    </row>
    <row r="20" spans="16:22" x14ac:dyDescent="0.2">
      <c r="P20" s="60">
        <v>110</v>
      </c>
      <c r="Q20" s="60">
        <v>111</v>
      </c>
      <c r="S20" s="60">
        <v>244</v>
      </c>
      <c r="U20" s="60">
        <v>172</v>
      </c>
      <c r="V20" s="60">
        <v>15</v>
      </c>
    </row>
    <row r="21" spans="16:22" x14ac:dyDescent="0.2">
      <c r="P21" s="60">
        <v>112</v>
      </c>
      <c r="S21" s="60">
        <v>172</v>
      </c>
      <c r="U21" s="60">
        <v>136</v>
      </c>
      <c r="V21" s="60">
        <v>12</v>
      </c>
    </row>
    <row r="22" spans="16:22" x14ac:dyDescent="0.2">
      <c r="P22" s="60">
        <v>113</v>
      </c>
      <c r="S22" s="60">
        <v>134</v>
      </c>
      <c r="U22" s="60">
        <v>98</v>
      </c>
      <c r="V22" s="60">
        <v>9</v>
      </c>
    </row>
    <row r="23" spans="16:22" x14ac:dyDescent="0.2">
      <c r="P23" s="60">
        <v>114</v>
      </c>
      <c r="S23" s="60">
        <v>210</v>
      </c>
      <c r="U23" s="60">
        <v>174</v>
      </c>
      <c r="V23" s="60">
        <v>16</v>
      </c>
    </row>
    <row r="24" spans="16:22" x14ac:dyDescent="0.2">
      <c r="P24" s="60">
        <v>115</v>
      </c>
      <c r="S24" s="60">
        <v>66</v>
      </c>
      <c r="U24" s="60">
        <v>30</v>
      </c>
      <c r="V24" s="60">
        <v>3</v>
      </c>
    </row>
    <row r="25" spans="16:22" x14ac:dyDescent="0.2">
      <c r="P25" s="60">
        <v>121</v>
      </c>
      <c r="S25" s="60">
        <v>58</v>
      </c>
      <c r="U25" s="60">
        <v>22</v>
      </c>
      <c r="V25" s="60">
        <v>2</v>
      </c>
    </row>
    <row r="26" spans="16:22" x14ac:dyDescent="0.2">
      <c r="P26" s="60">
        <v>128</v>
      </c>
      <c r="Q26" s="60" t="s">
        <v>234</v>
      </c>
      <c r="S26" s="60">
        <v>66</v>
      </c>
      <c r="U26" s="60">
        <v>0</v>
      </c>
    </row>
    <row r="27" spans="16:22" x14ac:dyDescent="0.2">
      <c r="P27" s="60">
        <v>129</v>
      </c>
      <c r="Q27" s="60" t="s">
        <v>235</v>
      </c>
    </row>
    <row r="31" spans="16:22" x14ac:dyDescent="0.2">
      <c r="P31" s="60" t="s">
        <v>232</v>
      </c>
      <c r="Q31" s="60" t="s">
        <v>233</v>
      </c>
      <c r="S31" s="60">
        <v>16</v>
      </c>
      <c r="U31" s="60">
        <v>96</v>
      </c>
      <c r="V31" s="60">
        <v>12</v>
      </c>
    </row>
    <row r="36" spans="21:22" x14ac:dyDescent="0.2">
      <c r="U36" s="60">
        <f>SUM(U16:U31)</f>
        <v>1704</v>
      </c>
      <c r="V36" s="60">
        <f>SUM(V16:V31)</f>
        <v>153</v>
      </c>
    </row>
  </sheetData>
  <mergeCells count="8">
    <mergeCell ref="B5:K5"/>
    <mergeCell ref="A1:E4"/>
    <mergeCell ref="G1:I1"/>
    <mergeCell ref="G2:I2"/>
    <mergeCell ref="F3:G3"/>
    <mergeCell ref="H3:I3"/>
    <mergeCell ref="F4:H4"/>
    <mergeCell ref="I4:K4"/>
  </mergeCells>
  <dataValidations count="1">
    <dataValidation type="list" allowBlank="1" showInputMessage="1" showErrorMessage="1" sqref="H3:I3" xr:uid="{A82E9CCE-CF10-4251-989B-B1711DD12DE7}">
      <formula1>$M$3:$M$8</formula1>
    </dataValidation>
  </dataValidations>
  <printOptions horizontalCentered="1" verticalCentered="1"/>
  <pageMargins left="0" right="0" top="0" bottom="0" header="0" footer="0"/>
  <pageSetup pageOrder="overThenDown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Z166"/>
  <sheetViews>
    <sheetView workbookViewId="0">
      <selection activeCell="E129" sqref="E129:S129"/>
    </sheetView>
  </sheetViews>
  <sheetFormatPr defaultColWidth="1.7109375" defaultRowHeight="11.25" customHeight="1" x14ac:dyDescent="0.2"/>
  <cols>
    <col min="1" max="90" width="1.28515625" style="12" customWidth="1"/>
    <col min="91" max="16384" width="1.7109375" style="12"/>
  </cols>
  <sheetData>
    <row r="1" spans="2:78" ht="11.25" customHeight="1" x14ac:dyDescent="0.2"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BF1" s="101" t="s">
        <v>59</v>
      </c>
      <c r="BG1" s="101"/>
      <c r="BH1" s="101"/>
      <c r="BI1" s="101"/>
    </row>
    <row r="3" spans="2:78" ht="11.25" customHeight="1" x14ac:dyDescent="0.2">
      <c r="B3" s="1"/>
      <c r="C3" s="102" t="s">
        <v>14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2" t="s">
        <v>15</v>
      </c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4"/>
      <c r="AO3" s="102" t="s">
        <v>15</v>
      </c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4"/>
      <c r="BH3" s="102" t="s">
        <v>15</v>
      </c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4"/>
    </row>
    <row r="4" spans="2:78" ht="11.25" customHeight="1" x14ac:dyDescent="0.2">
      <c r="B4" s="1"/>
      <c r="C4" s="22"/>
      <c r="I4" s="105">
        <v>36</v>
      </c>
      <c r="J4" s="105"/>
      <c r="K4" s="105"/>
      <c r="L4" s="12" t="s">
        <v>16</v>
      </c>
      <c r="M4" s="105">
        <v>108</v>
      </c>
      <c r="N4" s="105"/>
      <c r="O4" s="105"/>
      <c r="U4" s="17"/>
      <c r="V4" s="22"/>
      <c r="AB4" s="105">
        <v>1704</v>
      </c>
      <c r="AC4" s="105"/>
      <c r="AD4" s="105"/>
      <c r="AE4" s="12" t="s">
        <v>16</v>
      </c>
      <c r="AF4" s="105">
        <v>108</v>
      </c>
      <c r="AG4" s="105"/>
      <c r="AH4" s="105"/>
      <c r="AN4" s="17"/>
      <c r="AO4" s="22"/>
      <c r="AU4" s="105"/>
      <c r="AV4" s="105"/>
      <c r="AW4" s="105"/>
      <c r="AX4" s="12" t="s">
        <v>16</v>
      </c>
      <c r="AY4" s="105"/>
      <c r="AZ4" s="105"/>
      <c r="BA4" s="105"/>
      <c r="BG4" s="17"/>
      <c r="BH4" s="22"/>
      <c r="BN4" s="105"/>
      <c r="BO4" s="105"/>
      <c r="BP4" s="105"/>
      <c r="BQ4" s="12" t="s">
        <v>16</v>
      </c>
      <c r="BR4" s="105"/>
      <c r="BS4" s="105"/>
      <c r="BT4" s="105"/>
      <c r="BZ4" s="17"/>
    </row>
    <row r="5" spans="2:78" ht="11.25" customHeight="1" x14ac:dyDescent="0.2">
      <c r="B5" s="1"/>
      <c r="C5" s="108" t="s">
        <v>21</v>
      </c>
      <c r="D5" s="109"/>
      <c r="E5" s="109"/>
      <c r="F5" s="109"/>
      <c r="G5" s="109"/>
      <c r="H5" s="12" t="s">
        <v>0</v>
      </c>
      <c r="I5" s="106">
        <f>(I4*M4)/144</f>
        <v>27</v>
      </c>
      <c r="J5" s="106"/>
      <c r="K5" s="106"/>
      <c r="L5" s="12" t="s">
        <v>16</v>
      </c>
      <c r="M5" s="106">
        <v>9.15</v>
      </c>
      <c r="N5" s="106"/>
      <c r="O5" s="106"/>
      <c r="P5" s="12" t="s">
        <v>1</v>
      </c>
      <c r="Q5" s="107">
        <f>I5*M5</f>
        <v>247.05</v>
      </c>
      <c r="R5" s="107"/>
      <c r="S5" s="107"/>
      <c r="T5" s="107"/>
      <c r="U5" s="17"/>
      <c r="V5" s="108" t="s">
        <v>21</v>
      </c>
      <c r="W5" s="109"/>
      <c r="X5" s="109"/>
      <c r="Y5" s="109"/>
      <c r="Z5" s="109"/>
      <c r="AA5" s="12" t="s">
        <v>0</v>
      </c>
      <c r="AB5" s="106">
        <f>(AB4*AF4)/144</f>
        <v>1278</v>
      </c>
      <c r="AC5" s="106"/>
      <c r="AD5" s="106"/>
      <c r="AE5" s="12" t="s">
        <v>16</v>
      </c>
      <c r="AF5" s="106">
        <v>9.15</v>
      </c>
      <c r="AG5" s="106"/>
      <c r="AH5" s="106"/>
      <c r="AI5" s="12" t="s">
        <v>1</v>
      </c>
      <c r="AJ5" s="107">
        <f>AB5*AF5</f>
        <v>11693.7</v>
      </c>
      <c r="AK5" s="107"/>
      <c r="AL5" s="107"/>
      <c r="AM5" s="107"/>
      <c r="AN5" s="17"/>
      <c r="AO5" s="108" t="s">
        <v>21</v>
      </c>
      <c r="AP5" s="109"/>
      <c r="AQ5" s="109"/>
      <c r="AR5" s="109"/>
      <c r="AS5" s="109"/>
      <c r="AT5" s="12" t="s">
        <v>0</v>
      </c>
      <c r="AU5" s="106">
        <f>(AU4*AY4)/144</f>
        <v>0</v>
      </c>
      <c r="AV5" s="106"/>
      <c r="AW5" s="106"/>
      <c r="AX5" s="12" t="s">
        <v>16</v>
      </c>
      <c r="AY5" s="106">
        <v>9.15</v>
      </c>
      <c r="AZ5" s="106"/>
      <c r="BA5" s="106"/>
      <c r="BB5" s="12" t="s">
        <v>1</v>
      </c>
      <c r="BC5" s="107">
        <f>AU5*AY5</f>
        <v>0</v>
      </c>
      <c r="BD5" s="107"/>
      <c r="BE5" s="107"/>
      <c r="BF5" s="107"/>
      <c r="BG5" s="17"/>
      <c r="BH5" s="108" t="s">
        <v>21</v>
      </c>
      <c r="BI5" s="109"/>
      <c r="BJ5" s="109"/>
      <c r="BK5" s="109"/>
      <c r="BL5" s="109"/>
      <c r="BM5" s="12" t="s">
        <v>0</v>
      </c>
      <c r="BN5" s="106">
        <f>(BN4*BR4)/144</f>
        <v>0</v>
      </c>
      <c r="BO5" s="106"/>
      <c r="BP5" s="106"/>
      <c r="BQ5" s="12" t="s">
        <v>16</v>
      </c>
      <c r="BR5" s="106">
        <v>9.15</v>
      </c>
      <c r="BS5" s="106"/>
      <c r="BT5" s="106"/>
      <c r="BU5" s="12" t="s">
        <v>1</v>
      </c>
      <c r="BV5" s="107">
        <f>BN5*BR5</f>
        <v>0</v>
      </c>
      <c r="BW5" s="107"/>
      <c r="BX5" s="107"/>
      <c r="BY5" s="107"/>
      <c r="BZ5" s="17"/>
    </row>
    <row r="6" spans="2:78" ht="11.25" customHeight="1" x14ac:dyDescent="0.2">
      <c r="B6" s="1"/>
      <c r="C6" s="108" t="s">
        <v>43</v>
      </c>
      <c r="D6" s="109"/>
      <c r="E6" s="109"/>
      <c r="F6" s="109"/>
      <c r="G6" s="109"/>
      <c r="H6" s="12" t="s">
        <v>0</v>
      </c>
      <c r="I6" s="109">
        <v>2</v>
      </c>
      <c r="J6" s="109"/>
      <c r="K6" s="109"/>
      <c r="L6" s="12" t="s">
        <v>16</v>
      </c>
      <c r="M6" s="106">
        <v>0.15</v>
      </c>
      <c r="N6" s="106"/>
      <c r="O6" s="106"/>
      <c r="P6" s="12" t="s">
        <v>1</v>
      </c>
      <c r="Q6" s="107">
        <f>(I6*M6)*M4</f>
        <v>32.4</v>
      </c>
      <c r="R6" s="107"/>
      <c r="S6" s="107"/>
      <c r="T6" s="107"/>
      <c r="U6" s="17"/>
      <c r="V6" s="108" t="s">
        <v>43</v>
      </c>
      <c r="W6" s="109"/>
      <c r="X6" s="109"/>
      <c r="Y6" s="109"/>
      <c r="Z6" s="109"/>
      <c r="AA6" s="12" t="s">
        <v>0</v>
      </c>
      <c r="AB6" s="109">
        <v>96</v>
      </c>
      <c r="AC6" s="109"/>
      <c r="AD6" s="109"/>
      <c r="AE6" s="12" t="s">
        <v>16</v>
      </c>
      <c r="AF6" s="106">
        <v>0.15</v>
      </c>
      <c r="AG6" s="106"/>
      <c r="AH6" s="106"/>
      <c r="AI6" s="12" t="s">
        <v>1</v>
      </c>
      <c r="AJ6" s="107">
        <f>(AB6*AF6)*AF4</f>
        <v>1555.1999999999998</v>
      </c>
      <c r="AK6" s="107"/>
      <c r="AL6" s="107"/>
      <c r="AM6" s="107"/>
      <c r="AN6" s="17"/>
      <c r="AO6" s="108" t="s">
        <v>43</v>
      </c>
      <c r="AP6" s="109"/>
      <c r="AQ6" s="109"/>
      <c r="AR6" s="109"/>
      <c r="AS6" s="109"/>
      <c r="AT6" s="12" t="s">
        <v>0</v>
      </c>
      <c r="AU6" s="109">
        <v>0</v>
      </c>
      <c r="AV6" s="109"/>
      <c r="AW6" s="109"/>
      <c r="AX6" s="12" t="s">
        <v>16</v>
      </c>
      <c r="AY6" s="106">
        <v>0.15</v>
      </c>
      <c r="AZ6" s="106"/>
      <c r="BA6" s="106"/>
      <c r="BB6" s="12" t="s">
        <v>1</v>
      </c>
      <c r="BC6" s="107">
        <f>(AU6*AY6)*AY4</f>
        <v>0</v>
      </c>
      <c r="BD6" s="107"/>
      <c r="BE6" s="107"/>
      <c r="BF6" s="107"/>
      <c r="BG6" s="17"/>
      <c r="BH6" s="108" t="s">
        <v>43</v>
      </c>
      <c r="BI6" s="109"/>
      <c r="BJ6" s="109"/>
      <c r="BK6" s="109"/>
      <c r="BL6" s="109"/>
      <c r="BM6" s="12" t="s">
        <v>0</v>
      </c>
      <c r="BN6" s="109">
        <v>0</v>
      </c>
      <c r="BO6" s="109"/>
      <c r="BP6" s="109"/>
      <c r="BQ6" s="12" t="s">
        <v>16</v>
      </c>
      <c r="BR6" s="106">
        <v>0.15</v>
      </c>
      <c r="BS6" s="106"/>
      <c r="BT6" s="106"/>
      <c r="BU6" s="12" t="s">
        <v>1</v>
      </c>
      <c r="BV6" s="107">
        <f>(BN6*BR6)*BR4</f>
        <v>0</v>
      </c>
      <c r="BW6" s="107"/>
      <c r="BX6" s="107"/>
      <c r="BY6" s="107"/>
      <c r="BZ6" s="17"/>
    </row>
    <row r="7" spans="2:78" ht="11.25" customHeight="1" x14ac:dyDescent="0.2">
      <c r="B7" s="1"/>
      <c r="C7" s="108" t="s">
        <v>44</v>
      </c>
      <c r="D7" s="109"/>
      <c r="E7" s="109"/>
      <c r="F7" s="109"/>
      <c r="G7" s="109"/>
      <c r="H7" s="12" t="s">
        <v>0</v>
      </c>
      <c r="I7" s="109">
        <v>0</v>
      </c>
      <c r="J7" s="109"/>
      <c r="K7" s="109"/>
      <c r="L7" s="12" t="s">
        <v>16</v>
      </c>
      <c r="M7" s="106">
        <v>0.15</v>
      </c>
      <c r="N7" s="106"/>
      <c r="O7" s="106"/>
      <c r="P7" s="12" t="s">
        <v>1</v>
      </c>
      <c r="Q7" s="107">
        <f>(I7*M7)*I4</f>
        <v>0</v>
      </c>
      <c r="R7" s="107"/>
      <c r="S7" s="107"/>
      <c r="T7" s="107"/>
      <c r="U7" s="17"/>
      <c r="V7" s="108" t="s">
        <v>44</v>
      </c>
      <c r="W7" s="109"/>
      <c r="X7" s="109"/>
      <c r="Y7" s="109"/>
      <c r="Z7" s="109"/>
      <c r="AA7" s="12" t="s">
        <v>0</v>
      </c>
      <c r="AB7" s="109">
        <v>0</v>
      </c>
      <c r="AC7" s="109"/>
      <c r="AD7" s="109"/>
      <c r="AE7" s="12" t="s">
        <v>16</v>
      </c>
      <c r="AF7" s="106">
        <v>0.15</v>
      </c>
      <c r="AG7" s="106"/>
      <c r="AH7" s="106"/>
      <c r="AI7" s="12" t="s">
        <v>1</v>
      </c>
      <c r="AJ7" s="107">
        <f>(AB7*AF7)*AB4</f>
        <v>0</v>
      </c>
      <c r="AK7" s="107"/>
      <c r="AL7" s="107"/>
      <c r="AM7" s="107"/>
      <c r="AN7" s="17"/>
      <c r="AO7" s="108" t="s">
        <v>44</v>
      </c>
      <c r="AP7" s="109"/>
      <c r="AQ7" s="109"/>
      <c r="AR7" s="109"/>
      <c r="AS7" s="109"/>
      <c r="AT7" s="12" t="s">
        <v>0</v>
      </c>
      <c r="AU7" s="109">
        <v>0</v>
      </c>
      <c r="AV7" s="109"/>
      <c r="AW7" s="109"/>
      <c r="AX7" s="12" t="s">
        <v>16</v>
      </c>
      <c r="AY7" s="106">
        <v>0.15</v>
      </c>
      <c r="AZ7" s="106"/>
      <c r="BA7" s="106"/>
      <c r="BB7" s="12" t="s">
        <v>1</v>
      </c>
      <c r="BC7" s="107">
        <f>(AU7*AY7)*AU4</f>
        <v>0</v>
      </c>
      <c r="BD7" s="107"/>
      <c r="BE7" s="107"/>
      <c r="BF7" s="107"/>
      <c r="BG7" s="17"/>
      <c r="BH7" s="108" t="s">
        <v>44</v>
      </c>
      <c r="BI7" s="109"/>
      <c r="BJ7" s="109"/>
      <c r="BK7" s="109"/>
      <c r="BL7" s="109"/>
      <c r="BM7" s="12" t="s">
        <v>0</v>
      </c>
      <c r="BN7" s="109">
        <v>0</v>
      </c>
      <c r="BO7" s="109"/>
      <c r="BP7" s="109"/>
      <c r="BQ7" s="12" t="s">
        <v>16</v>
      </c>
      <c r="BR7" s="106">
        <v>0.15</v>
      </c>
      <c r="BS7" s="106"/>
      <c r="BT7" s="106"/>
      <c r="BU7" s="12" t="s">
        <v>1</v>
      </c>
      <c r="BV7" s="107">
        <f>(BN7*BR7)*BN4</f>
        <v>0</v>
      </c>
      <c r="BW7" s="107"/>
      <c r="BX7" s="107"/>
      <c r="BY7" s="107"/>
      <c r="BZ7" s="17"/>
    </row>
    <row r="8" spans="2:78" ht="11.25" customHeight="1" x14ac:dyDescent="0.2">
      <c r="B8" s="1"/>
      <c r="C8" s="108" t="s">
        <v>17</v>
      </c>
      <c r="D8" s="109"/>
      <c r="E8" s="109"/>
      <c r="F8" s="109"/>
      <c r="G8" s="109"/>
      <c r="H8" s="12" t="s">
        <v>0</v>
      </c>
      <c r="I8" s="109">
        <v>0</v>
      </c>
      <c r="J8" s="109"/>
      <c r="K8" s="109"/>
      <c r="L8" s="12" t="s">
        <v>16</v>
      </c>
      <c r="M8" s="106">
        <v>31</v>
      </c>
      <c r="N8" s="106"/>
      <c r="O8" s="106"/>
      <c r="P8" s="12" t="s">
        <v>1</v>
      </c>
      <c r="Q8" s="107">
        <f>I8*M8</f>
        <v>0</v>
      </c>
      <c r="R8" s="107"/>
      <c r="S8" s="107"/>
      <c r="T8" s="107"/>
      <c r="U8" s="17"/>
      <c r="V8" s="108" t="s">
        <v>17</v>
      </c>
      <c r="W8" s="109"/>
      <c r="X8" s="109"/>
      <c r="Y8" s="109"/>
      <c r="Z8" s="109"/>
      <c r="AA8" s="12" t="s">
        <v>0</v>
      </c>
      <c r="AB8" s="109">
        <v>0</v>
      </c>
      <c r="AC8" s="109"/>
      <c r="AD8" s="109"/>
      <c r="AE8" s="12" t="s">
        <v>16</v>
      </c>
      <c r="AF8" s="106">
        <v>31</v>
      </c>
      <c r="AG8" s="106"/>
      <c r="AH8" s="106"/>
      <c r="AI8" s="12" t="s">
        <v>1</v>
      </c>
      <c r="AJ8" s="107">
        <f>AB8*AF8</f>
        <v>0</v>
      </c>
      <c r="AK8" s="107"/>
      <c r="AL8" s="107"/>
      <c r="AM8" s="107"/>
      <c r="AN8" s="17"/>
      <c r="AO8" s="108" t="s">
        <v>17</v>
      </c>
      <c r="AP8" s="109"/>
      <c r="AQ8" s="109"/>
      <c r="AR8" s="109"/>
      <c r="AS8" s="109"/>
      <c r="AT8" s="12" t="s">
        <v>0</v>
      </c>
      <c r="AU8" s="109">
        <v>0</v>
      </c>
      <c r="AV8" s="109"/>
      <c r="AW8" s="109"/>
      <c r="AX8" s="12" t="s">
        <v>16</v>
      </c>
      <c r="AY8" s="106">
        <v>31</v>
      </c>
      <c r="AZ8" s="106"/>
      <c r="BA8" s="106"/>
      <c r="BB8" s="12" t="s">
        <v>1</v>
      </c>
      <c r="BC8" s="107">
        <f>AU8*AY8</f>
        <v>0</v>
      </c>
      <c r="BD8" s="107"/>
      <c r="BE8" s="107"/>
      <c r="BF8" s="107"/>
      <c r="BG8" s="17"/>
      <c r="BH8" s="108" t="s">
        <v>17</v>
      </c>
      <c r="BI8" s="109"/>
      <c r="BJ8" s="109"/>
      <c r="BK8" s="109"/>
      <c r="BL8" s="109"/>
      <c r="BM8" s="12" t="s">
        <v>0</v>
      </c>
      <c r="BN8" s="109">
        <v>0</v>
      </c>
      <c r="BO8" s="109"/>
      <c r="BP8" s="109"/>
      <c r="BQ8" s="12" t="s">
        <v>16</v>
      </c>
      <c r="BR8" s="106">
        <v>31</v>
      </c>
      <c r="BS8" s="106"/>
      <c r="BT8" s="106"/>
      <c r="BU8" s="12" t="s">
        <v>1</v>
      </c>
      <c r="BV8" s="107">
        <f>BN8*BR8</f>
        <v>0</v>
      </c>
      <c r="BW8" s="107"/>
      <c r="BX8" s="107"/>
      <c r="BY8" s="107"/>
      <c r="BZ8" s="17"/>
    </row>
    <row r="9" spans="2:78" ht="11.25" customHeight="1" x14ac:dyDescent="0.2">
      <c r="B9" s="1"/>
      <c r="C9" s="108" t="s">
        <v>18</v>
      </c>
      <c r="D9" s="109"/>
      <c r="E9" s="109"/>
      <c r="F9" s="109"/>
      <c r="G9" s="109"/>
      <c r="H9" s="12" t="s">
        <v>0</v>
      </c>
      <c r="I9" s="109">
        <v>2</v>
      </c>
      <c r="J9" s="109"/>
      <c r="K9" s="109"/>
      <c r="L9" s="12" t="s">
        <v>16</v>
      </c>
      <c r="M9" s="106">
        <v>12.41</v>
      </c>
      <c r="N9" s="106"/>
      <c r="O9" s="106"/>
      <c r="P9" s="12" t="s">
        <v>1</v>
      </c>
      <c r="Q9" s="107">
        <f>I9*M9</f>
        <v>24.82</v>
      </c>
      <c r="R9" s="107"/>
      <c r="S9" s="107"/>
      <c r="T9" s="107"/>
      <c r="U9" s="17"/>
      <c r="V9" s="108" t="s">
        <v>18</v>
      </c>
      <c r="W9" s="109"/>
      <c r="X9" s="109"/>
      <c r="Y9" s="109"/>
      <c r="Z9" s="109"/>
      <c r="AA9" s="12" t="s">
        <v>0</v>
      </c>
      <c r="AB9" s="109">
        <v>0</v>
      </c>
      <c r="AC9" s="109"/>
      <c r="AD9" s="109"/>
      <c r="AE9" s="12" t="s">
        <v>16</v>
      </c>
      <c r="AF9" s="106">
        <v>12.41</v>
      </c>
      <c r="AG9" s="106"/>
      <c r="AH9" s="106"/>
      <c r="AI9" s="12" t="s">
        <v>1</v>
      </c>
      <c r="AJ9" s="107">
        <f>AB9*AF9</f>
        <v>0</v>
      </c>
      <c r="AK9" s="107"/>
      <c r="AL9" s="107"/>
      <c r="AM9" s="107"/>
      <c r="AN9" s="17"/>
      <c r="AO9" s="108" t="s">
        <v>18</v>
      </c>
      <c r="AP9" s="109"/>
      <c r="AQ9" s="109"/>
      <c r="AR9" s="109"/>
      <c r="AS9" s="109"/>
      <c r="AT9" s="12" t="s">
        <v>0</v>
      </c>
      <c r="AU9" s="109">
        <v>0</v>
      </c>
      <c r="AV9" s="109"/>
      <c r="AW9" s="109"/>
      <c r="AX9" s="12" t="s">
        <v>16</v>
      </c>
      <c r="AY9" s="106">
        <v>12.41</v>
      </c>
      <c r="AZ9" s="106"/>
      <c r="BA9" s="106"/>
      <c r="BB9" s="12" t="s">
        <v>1</v>
      </c>
      <c r="BC9" s="107">
        <f>AU9*AY9</f>
        <v>0</v>
      </c>
      <c r="BD9" s="107"/>
      <c r="BE9" s="107"/>
      <c r="BF9" s="107"/>
      <c r="BG9" s="17"/>
      <c r="BH9" s="108" t="s">
        <v>18</v>
      </c>
      <c r="BI9" s="109"/>
      <c r="BJ9" s="109"/>
      <c r="BK9" s="109"/>
      <c r="BL9" s="109"/>
      <c r="BM9" s="12" t="s">
        <v>0</v>
      </c>
      <c r="BN9" s="109">
        <v>0</v>
      </c>
      <c r="BO9" s="109"/>
      <c r="BP9" s="109"/>
      <c r="BQ9" s="12" t="s">
        <v>16</v>
      </c>
      <c r="BR9" s="106">
        <v>12.41</v>
      </c>
      <c r="BS9" s="106"/>
      <c r="BT9" s="106"/>
      <c r="BU9" s="12" t="s">
        <v>1</v>
      </c>
      <c r="BV9" s="107">
        <f>BN9*BR9</f>
        <v>0</v>
      </c>
      <c r="BW9" s="107"/>
      <c r="BX9" s="107"/>
      <c r="BY9" s="107"/>
      <c r="BZ9" s="17"/>
    </row>
    <row r="10" spans="2:78" ht="11.25" customHeight="1" x14ac:dyDescent="0.2">
      <c r="B10" s="1"/>
      <c r="C10" s="108" t="s">
        <v>19</v>
      </c>
      <c r="D10" s="109"/>
      <c r="E10" s="109"/>
      <c r="F10" s="109"/>
      <c r="G10" s="109"/>
      <c r="H10" s="12" t="s">
        <v>0</v>
      </c>
      <c r="I10" s="109">
        <v>0</v>
      </c>
      <c r="J10" s="109"/>
      <c r="K10" s="109"/>
      <c r="L10" s="12" t="s">
        <v>16</v>
      </c>
      <c r="M10" s="106">
        <v>47</v>
      </c>
      <c r="N10" s="106"/>
      <c r="O10" s="106"/>
      <c r="P10" s="12" t="s">
        <v>1</v>
      </c>
      <c r="Q10" s="107">
        <f>I10*M10</f>
        <v>0</v>
      </c>
      <c r="R10" s="107"/>
      <c r="S10" s="107"/>
      <c r="T10" s="107"/>
      <c r="U10" s="17"/>
      <c r="V10" s="108" t="s">
        <v>19</v>
      </c>
      <c r="W10" s="109"/>
      <c r="X10" s="109"/>
      <c r="Y10" s="109"/>
      <c r="Z10" s="109"/>
      <c r="AA10" s="12" t="s">
        <v>0</v>
      </c>
      <c r="AB10" s="109">
        <v>12</v>
      </c>
      <c r="AC10" s="109"/>
      <c r="AD10" s="109"/>
      <c r="AE10" s="12" t="s">
        <v>16</v>
      </c>
      <c r="AF10" s="106">
        <v>47</v>
      </c>
      <c r="AG10" s="106"/>
      <c r="AH10" s="106"/>
      <c r="AI10" s="12" t="s">
        <v>1</v>
      </c>
      <c r="AJ10" s="107">
        <f>AB10*AF10</f>
        <v>564</v>
      </c>
      <c r="AK10" s="107"/>
      <c r="AL10" s="107"/>
      <c r="AM10" s="107"/>
      <c r="AN10" s="17"/>
      <c r="AO10" s="108" t="s">
        <v>19</v>
      </c>
      <c r="AP10" s="109"/>
      <c r="AQ10" s="109"/>
      <c r="AR10" s="109"/>
      <c r="AS10" s="109"/>
      <c r="AT10" s="12" t="s">
        <v>0</v>
      </c>
      <c r="AU10" s="109">
        <v>0</v>
      </c>
      <c r="AV10" s="109"/>
      <c r="AW10" s="109"/>
      <c r="AX10" s="12" t="s">
        <v>16</v>
      </c>
      <c r="AY10" s="106">
        <v>47</v>
      </c>
      <c r="AZ10" s="106"/>
      <c r="BA10" s="106"/>
      <c r="BB10" s="12" t="s">
        <v>1</v>
      </c>
      <c r="BC10" s="107">
        <f>AU10*AY10</f>
        <v>0</v>
      </c>
      <c r="BD10" s="107"/>
      <c r="BE10" s="107"/>
      <c r="BF10" s="107"/>
      <c r="BG10" s="17"/>
      <c r="BH10" s="108" t="s">
        <v>19</v>
      </c>
      <c r="BI10" s="109"/>
      <c r="BJ10" s="109"/>
      <c r="BK10" s="109"/>
      <c r="BL10" s="109"/>
      <c r="BM10" s="12" t="s">
        <v>0</v>
      </c>
      <c r="BN10" s="109">
        <v>0</v>
      </c>
      <c r="BO10" s="109"/>
      <c r="BP10" s="109"/>
      <c r="BQ10" s="12" t="s">
        <v>16</v>
      </c>
      <c r="BR10" s="106">
        <v>47</v>
      </c>
      <c r="BS10" s="106"/>
      <c r="BT10" s="106"/>
      <c r="BU10" s="12" t="s">
        <v>1</v>
      </c>
      <c r="BV10" s="107">
        <f>BN10*BR10</f>
        <v>0</v>
      </c>
      <c r="BW10" s="107"/>
      <c r="BX10" s="107"/>
      <c r="BY10" s="107"/>
      <c r="BZ10" s="17"/>
    </row>
    <row r="11" spans="2:78" ht="11.25" customHeight="1" x14ac:dyDescent="0.2">
      <c r="B11" s="1"/>
      <c r="C11" s="108" t="s">
        <v>20</v>
      </c>
      <c r="D11" s="109"/>
      <c r="E11" s="109"/>
      <c r="F11" s="109"/>
      <c r="G11" s="109"/>
      <c r="H11" s="12" t="s">
        <v>0</v>
      </c>
      <c r="I11" s="109">
        <v>0</v>
      </c>
      <c r="J11" s="109"/>
      <c r="K11" s="109"/>
      <c r="L11" s="12" t="s">
        <v>16</v>
      </c>
      <c r="M11" s="106">
        <v>7</v>
      </c>
      <c r="N11" s="106"/>
      <c r="O11" s="106"/>
      <c r="P11" s="12" t="s">
        <v>1</v>
      </c>
      <c r="Q11" s="110">
        <f>I11*M11</f>
        <v>0</v>
      </c>
      <c r="R11" s="110"/>
      <c r="S11" s="110"/>
      <c r="T11" s="110"/>
      <c r="U11" s="17"/>
      <c r="V11" s="108" t="s">
        <v>20</v>
      </c>
      <c r="W11" s="109"/>
      <c r="X11" s="109"/>
      <c r="Y11" s="109"/>
      <c r="Z11" s="109"/>
      <c r="AA11" s="12" t="s">
        <v>0</v>
      </c>
      <c r="AB11" s="109">
        <v>0</v>
      </c>
      <c r="AC11" s="109"/>
      <c r="AD11" s="109"/>
      <c r="AE11" s="12" t="s">
        <v>16</v>
      </c>
      <c r="AF11" s="106">
        <v>7</v>
      </c>
      <c r="AG11" s="106"/>
      <c r="AH11" s="106"/>
      <c r="AI11" s="12" t="s">
        <v>1</v>
      </c>
      <c r="AJ11" s="110">
        <f>AB11*AF11</f>
        <v>0</v>
      </c>
      <c r="AK11" s="110"/>
      <c r="AL11" s="110"/>
      <c r="AM11" s="110"/>
      <c r="AN11" s="17"/>
      <c r="AO11" s="108" t="s">
        <v>20</v>
      </c>
      <c r="AP11" s="109"/>
      <c r="AQ11" s="109"/>
      <c r="AR11" s="109"/>
      <c r="AS11" s="109"/>
      <c r="AT11" s="12" t="s">
        <v>0</v>
      </c>
      <c r="AU11" s="109">
        <v>0</v>
      </c>
      <c r="AV11" s="109"/>
      <c r="AW11" s="109"/>
      <c r="AX11" s="12" t="s">
        <v>16</v>
      </c>
      <c r="AY11" s="106">
        <v>7</v>
      </c>
      <c r="AZ11" s="106"/>
      <c r="BA11" s="106"/>
      <c r="BB11" s="12" t="s">
        <v>1</v>
      </c>
      <c r="BC11" s="110">
        <f>AU11*AY11</f>
        <v>0</v>
      </c>
      <c r="BD11" s="110"/>
      <c r="BE11" s="110"/>
      <c r="BF11" s="110"/>
      <c r="BG11" s="17"/>
      <c r="BH11" s="108" t="s">
        <v>20</v>
      </c>
      <c r="BI11" s="109"/>
      <c r="BJ11" s="109"/>
      <c r="BK11" s="109"/>
      <c r="BL11" s="109"/>
      <c r="BM11" s="12" t="s">
        <v>0</v>
      </c>
      <c r="BN11" s="109">
        <v>0</v>
      </c>
      <c r="BO11" s="109"/>
      <c r="BP11" s="109"/>
      <c r="BQ11" s="12" t="s">
        <v>16</v>
      </c>
      <c r="BR11" s="106">
        <v>7</v>
      </c>
      <c r="BS11" s="106"/>
      <c r="BT11" s="106"/>
      <c r="BU11" s="12" t="s">
        <v>1</v>
      </c>
      <c r="BV11" s="110">
        <f>BN11*BR11</f>
        <v>0</v>
      </c>
      <c r="BW11" s="110"/>
      <c r="BX11" s="110"/>
      <c r="BY11" s="110"/>
      <c r="BZ11" s="17"/>
    </row>
    <row r="12" spans="2:78" ht="11.25" customHeight="1" x14ac:dyDescent="0.2">
      <c r="B12" s="1"/>
      <c r="C12" s="22"/>
      <c r="Q12" s="111">
        <f>Q5+Q6+Q7+Q8+Q9+Q10+Q11</f>
        <v>304.27</v>
      </c>
      <c r="R12" s="112"/>
      <c r="S12" s="112"/>
      <c r="T12" s="112"/>
      <c r="U12" s="17"/>
      <c r="V12" s="22"/>
      <c r="AJ12" s="111">
        <f>AJ5+AJ6+AJ7+AJ8+AJ9+AJ10+AJ11</f>
        <v>13812.900000000001</v>
      </c>
      <c r="AK12" s="112"/>
      <c r="AL12" s="112"/>
      <c r="AM12" s="112"/>
      <c r="AN12" s="17"/>
      <c r="AO12" s="22"/>
      <c r="BC12" s="111">
        <f>BC5+BC6+BC7+BC8+BC9+BC10+BC11</f>
        <v>0</v>
      </c>
      <c r="BD12" s="112"/>
      <c r="BE12" s="112"/>
      <c r="BF12" s="112"/>
      <c r="BG12" s="17"/>
      <c r="BH12" s="22"/>
      <c r="BV12" s="111">
        <f>BV5+BV6+BV7+BV8+BV9+BV10+BV11</f>
        <v>0</v>
      </c>
      <c r="BW12" s="112"/>
      <c r="BX12" s="112"/>
      <c r="BY12" s="112"/>
      <c r="BZ12" s="17"/>
    </row>
    <row r="13" spans="2:78" ht="11.25" customHeight="1" x14ac:dyDescent="0.2">
      <c r="B13" s="1"/>
      <c r="C13" s="22"/>
      <c r="D13" s="109" t="s">
        <v>22</v>
      </c>
      <c r="E13" s="109"/>
      <c r="F13" s="109"/>
      <c r="G13" s="109"/>
      <c r="H13" s="109"/>
      <c r="I13" s="109"/>
      <c r="J13" s="12" t="s">
        <v>0</v>
      </c>
      <c r="K13" s="116">
        <f>(I5*6.4)*R13</f>
        <v>3110.4</v>
      </c>
      <c r="L13" s="116"/>
      <c r="M13" s="116"/>
      <c r="Q13" s="23" t="s">
        <v>16</v>
      </c>
      <c r="R13" s="117">
        <v>18</v>
      </c>
      <c r="S13" s="117"/>
      <c r="T13" s="117"/>
      <c r="U13" s="17"/>
      <c r="V13" s="22"/>
      <c r="W13" s="109" t="s">
        <v>22</v>
      </c>
      <c r="X13" s="109"/>
      <c r="Y13" s="109"/>
      <c r="Z13" s="109"/>
      <c r="AA13" s="109"/>
      <c r="AB13" s="109"/>
      <c r="AC13" s="12" t="s">
        <v>0</v>
      </c>
      <c r="AD13" s="116">
        <f>(AB5*6.4)*AK13</f>
        <v>8179.2000000000007</v>
      </c>
      <c r="AE13" s="116"/>
      <c r="AF13" s="116"/>
      <c r="AJ13" s="23" t="s">
        <v>16</v>
      </c>
      <c r="AK13" s="117">
        <v>1</v>
      </c>
      <c r="AL13" s="117"/>
      <c r="AM13" s="117"/>
      <c r="AN13" s="17"/>
      <c r="AO13" s="22"/>
      <c r="AP13" s="109" t="s">
        <v>22</v>
      </c>
      <c r="AQ13" s="109"/>
      <c r="AR13" s="109"/>
      <c r="AS13" s="109"/>
      <c r="AT13" s="109"/>
      <c r="AU13" s="109"/>
      <c r="AV13" s="12" t="s">
        <v>0</v>
      </c>
      <c r="AW13" s="116">
        <f>(AU5*6.4)*BD13</f>
        <v>0</v>
      </c>
      <c r="AX13" s="116"/>
      <c r="AY13" s="116"/>
      <c r="BC13" s="23" t="s">
        <v>16</v>
      </c>
      <c r="BD13" s="117"/>
      <c r="BE13" s="117"/>
      <c r="BF13" s="117"/>
      <c r="BG13" s="17"/>
      <c r="BH13" s="22"/>
      <c r="BI13" s="109" t="s">
        <v>22</v>
      </c>
      <c r="BJ13" s="109"/>
      <c r="BK13" s="109"/>
      <c r="BL13" s="109"/>
      <c r="BM13" s="109"/>
      <c r="BN13" s="109"/>
      <c r="BO13" s="12" t="s">
        <v>0</v>
      </c>
      <c r="BP13" s="116">
        <f>(BN5*6.4)*BW13</f>
        <v>0</v>
      </c>
      <c r="BQ13" s="116"/>
      <c r="BR13" s="116"/>
      <c r="BV13" s="23" t="s">
        <v>16</v>
      </c>
      <c r="BW13" s="117"/>
      <c r="BX13" s="117"/>
      <c r="BY13" s="117"/>
      <c r="BZ13" s="17"/>
    </row>
    <row r="14" spans="2:78" ht="11.25" customHeight="1" x14ac:dyDescent="0.2">
      <c r="B14" s="1"/>
      <c r="C14" s="24"/>
      <c r="D14" s="113" t="s">
        <v>78</v>
      </c>
      <c r="E14" s="113"/>
      <c r="F14" s="113"/>
      <c r="G14" s="113"/>
      <c r="H14" s="113"/>
      <c r="I14" s="113"/>
      <c r="J14" s="11" t="s">
        <v>0</v>
      </c>
      <c r="K14" s="113">
        <v>85</v>
      </c>
      <c r="L14" s="113"/>
      <c r="M14" s="113"/>
      <c r="N14" s="11"/>
      <c r="O14" s="11"/>
      <c r="P14" s="11"/>
      <c r="Q14" s="114">
        <f>Q12*R13</f>
        <v>5476.86</v>
      </c>
      <c r="R14" s="115"/>
      <c r="S14" s="115"/>
      <c r="T14" s="115"/>
      <c r="U14" s="20"/>
      <c r="V14" s="24"/>
      <c r="W14" s="113" t="s">
        <v>78</v>
      </c>
      <c r="X14" s="113"/>
      <c r="Y14" s="113"/>
      <c r="Z14" s="113"/>
      <c r="AA14" s="113"/>
      <c r="AB14" s="113"/>
      <c r="AC14" s="11" t="s">
        <v>0</v>
      </c>
      <c r="AD14" s="113">
        <v>0</v>
      </c>
      <c r="AE14" s="113"/>
      <c r="AF14" s="113"/>
      <c r="AG14" s="11"/>
      <c r="AH14" s="11"/>
      <c r="AI14" s="11"/>
      <c r="AJ14" s="114">
        <f>AJ12*AK13</f>
        <v>13812.900000000001</v>
      </c>
      <c r="AK14" s="115"/>
      <c r="AL14" s="115"/>
      <c r="AM14" s="115"/>
      <c r="AN14" s="20"/>
      <c r="AO14" s="24"/>
      <c r="AP14" s="113" t="s">
        <v>78</v>
      </c>
      <c r="AQ14" s="113"/>
      <c r="AR14" s="113"/>
      <c r="AS14" s="113"/>
      <c r="AT14" s="113"/>
      <c r="AU14" s="113"/>
      <c r="AV14" s="11" t="s">
        <v>0</v>
      </c>
      <c r="AW14" s="113">
        <v>0</v>
      </c>
      <c r="AX14" s="113"/>
      <c r="AY14" s="113"/>
      <c r="AZ14" s="11"/>
      <c r="BA14" s="11"/>
      <c r="BB14" s="11"/>
      <c r="BC14" s="114">
        <f>BC12*BD13</f>
        <v>0</v>
      </c>
      <c r="BD14" s="115"/>
      <c r="BE14" s="115"/>
      <c r="BF14" s="115"/>
      <c r="BG14" s="20"/>
      <c r="BH14" s="24"/>
      <c r="BI14" s="113" t="s">
        <v>78</v>
      </c>
      <c r="BJ14" s="113"/>
      <c r="BK14" s="113"/>
      <c r="BL14" s="113"/>
      <c r="BM14" s="113"/>
      <c r="BN14" s="113"/>
      <c r="BO14" s="11" t="s">
        <v>0</v>
      </c>
      <c r="BP14" s="113">
        <v>0</v>
      </c>
      <c r="BQ14" s="113"/>
      <c r="BR14" s="113"/>
      <c r="BS14" s="11"/>
      <c r="BT14" s="11"/>
      <c r="BU14" s="11"/>
      <c r="BV14" s="114">
        <f>BV12*BW13</f>
        <v>0</v>
      </c>
      <c r="BW14" s="115"/>
      <c r="BX14" s="115"/>
      <c r="BY14" s="115"/>
      <c r="BZ14" s="20"/>
    </row>
    <row r="15" spans="2:78" ht="3" customHeight="1" x14ac:dyDescent="0.2">
      <c r="B15" s="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</row>
    <row r="16" spans="2:78" ht="11.25" customHeight="1" x14ac:dyDescent="0.2">
      <c r="B16" s="1"/>
      <c r="C16" s="102" t="s">
        <v>15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4"/>
      <c r="V16" s="102" t="s">
        <v>15</v>
      </c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4"/>
      <c r="AO16" s="102" t="s">
        <v>15</v>
      </c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4"/>
      <c r="BH16" s="102" t="s">
        <v>15</v>
      </c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4"/>
    </row>
    <row r="17" spans="2:78" ht="11.25" customHeight="1" x14ac:dyDescent="0.2">
      <c r="B17" s="1"/>
      <c r="C17" s="52"/>
      <c r="D17" s="53"/>
      <c r="E17" s="53"/>
      <c r="F17" s="53"/>
      <c r="G17" s="53"/>
      <c r="H17" s="53"/>
      <c r="I17" s="105"/>
      <c r="J17" s="105"/>
      <c r="K17" s="105"/>
      <c r="L17" s="53" t="s">
        <v>16</v>
      </c>
      <c r="M17" s="105"/>
      <c r="N17" s="105"/>
      <c r="O17" s="105"/>
      <c r="P17" s="53"/>
      <c r="Q17" s="53"/>
      <c r="R17" s="53"/>
      <c r="S17" s="53"/>
      <c r="T17" s="53"/>
      <c r="U17" s="56"/>
      <c r="V17" s="22"/>
      <c r="AB17" s="105"/>
      <c r="AC17" s="105"/>
      <c r="AD17" s="105"/>
      <c r="AE17" s="12" t="s">
        <v>16</v>
      </c>
      <c r="AF17" s="105"/>
      <c r="AG17" s="105"/>
      <c r="AH17" s="105"/>
      <c r="AN17" s="17"/>
      <c r="AO17" s="22"/>
      <c r="AU17" s="105"/>
      <c r="AV17" s="105"/>
      <c r="AW17" s="105"/>
      <c r="AX17" s="12" t="s">
        <v>16</v>
      </c>
      <c r="AY17" s="105"/>
      <c r="AZ17" s="105"/>
      <c r="BA17" s="105"/>
      <c r="BG17" s="17"/>
      <c r="BH17" s="22"/>
      <c r="BN17" s="105"/>
      <c r="BO17" s="105"/>
      <c r="BP17" s="105"/>
      <c r="BQ17" s="12" t="s">
        <v>16</v>
      </c>
      <c r="BR17" s="105"/>
      <c r="BS17" s="105"/>
      <c r="BT17" s="105"/>
      <c r="BZ17" s="17"/>
    </row>
    <row r="18" spans="2:78" ht="11.25" customHeight="1" x14ac:dyDescent="0.2">
      <c r="B18" s="1"/>
      <c r="C18" s="108" t="s">
        <v>21</v>
      </c>
      <c r="D18" s="118"/>
      <c r="E18" s="118"/>
      <c r="F18" s="118"/>
      <c r="G18" s="118"/>
      <c r="H18" s="53" t="s">
        <v>0</v>
      </c>
      <c r="I18" s="106">
        <f>(I17*M17)/144</f>
        <v>0</v>
      </c>
      <c r="J18" s="106"/>
      <c r="K18" s="106"/>
      <c r="L18" s="53" t="s">
        <v>16</v>
      </c>
      <c r="M18" s="106">
        <v>9.15</v>
      </c>
      <c r="N18" s="106"/>
      <c r="O18" s="106"/>
      <c r="P18" s="53" t="s">
        <v>1</v>
      </c>
      <c r="Q18" s="107">
        <f>I18*M18</f>
        <v>0</v>
      </c>
      <c r="R18" s="107"/>
      <c r="S18" s="107"/>
      <c r="T18" s="107"/>
      <c r="U18" s="56"/>
      <c r="V18" s="108" t="s">
        <v>21</v>
      </c>
      <c r="W18" s="109"/>
      <c r="X18" s="109"/>
      <c r="Y18" s="109"/>
      <c r="Z18" s="109"/>
      <c r="AA18" s="12" t="s">
        <v>0</v>
      </c>
      <c r="AB18" s="106">
        <f>(AB17*AF17)/144</f>
        <v>0</v>
      </c>
      <c r="AC18" s="106"/>
      <c r="AD18" s="106"/>
      <c r="AE18" s="12" t="s">
        <v>16</v>
      </c>
      <c r="AF18" s="106">
        <v>9.15</v>
      </c>
      <c r="AG18" s="106"/>
      <c r="AH18" s="106"/>
      <c r="AI18" s="12" t="s">
        <v>1</v>
      </c>
      <c r="AJ18" s="107">
        <f>AB18*AF18</f>
        <v>0</v>
      </c>
      <c r="AK18" s="107"/>
      <c r="AL18" s="107"/>
      <c r="AM18" s="107"/>
      <c r="AN18" s="17"/>
      <c r="AO18" s="108" t="s">
        <v>21</v>
      </c>
      <c r="AP18" s="109"/>
      <c r="AQ18" s="109"/>
      <c r="AR18" s="109"/>
      <c r="AS18" s="109"/>
      <c r="AT18" s="12" t="s">
        <v>0</v>
      </c>
      <c r="AU18" s="106">
        <f>(AU17*AY17)/144</f>
        <v>0</v>
      </c>
      <c r="AV18" s="106"/>
      <c r="AW18" s="106"/>
      <c r="AX18" s="12" t="s">
        <v>16</v>
      </c>
      <c r="AY18" s="106">
        <v>9.15</v>
      </c>
      <c r="AZ18" s="106"/>
      <c r="BA18" s="106"/>
      <c r="BB18" s="12" t="s">
        <v>1</v>
      </c>
      <c r="BC18" s="107">
        <f>AU18*AY18</f>
        <v>0</v>
      </c>
      <c r="BD18" s="107"/>
      <c r="BE18" s="107"/>
      <c r="BF18" s="107"/>
      <c r="BG18" s="17"/>
      <c r="BH18" s="108" t="s">
        <v>21</v>
      </c>
      <c r="BI18" s="109"/>
      <c r="BJ18" s="109"/>
      <c r="BK18" s="109"/>
      <c r="BL18" s="109"/>
      <c r="BM18" s="12" t="s">
        <v>0</v>
      </c>
      <c r="BN18" s="106">
        <f>(BN17*BR17)/144</f>
        <v>0</v>
      </c>
      <c r="BO18" s="106"/>
      <c r="BP18" s="106"/>
      <c r="BQ18" s="12" t="s">
        <v>16</v>
      </c>
      <c r="BR18" s="106">
        <v>9.15</v>
      </c>
      <c r="BS18" s="106"/>
      <c r="BT18" s="106"/>
      <c r="BU18" s="12" t="s">
        <v>1</v>
      </c>
      <c r="BV18" s="107">
        <f>BN18*BR18</f>
        <v>0</v>
      </c>
      <c r="BW18" s="107"/>
      <c r="BX18" s="107"/>
      <c r="BY18" s="107"/>
      <c r="BZ18" s="17"/>
    </row>
    <row r="19" spans="2:78" ht="11.25" customHeight="1" x14ac:dyDescent="0.2">
      <c r="B19" s="1"/>
      <c r="C19" s="108" t="s">
        <v>43</v>
      </c>
      <c r="D19" s="118"/>
      <c r="E19" s="118"/>
      <c r="F19" s="118"/>
      <c r="G19" s="118"/>
      <c r="H19" s="53" t="s">
        <v>0</v>
      </c>
      <c r="I19" s="109">
        <v>0</v>
      </c>
      <c r="J19" s="109"/>
      <c r="K19" s="109"/>
      <c r="L19" s="53" t="s">
        <v>16</v>
      </c>
      <c r="M19" s="106">
        <v>0.15</v>
      </c>
      <c r="N19" s="106"/>
      <c r="O19" s="106"/>
      <c r="P19" s="53" t="s">
        <v>1</v>
      </c>
      <c r="Q19" s="107">
        <f>(I19*M19)*M17</f>
        <v>0</v>
      </c>
      <c r="R19" s="107"/>
      <c r="S19" s="107"/>
      <c r="T19" s="107"/>
      <c r="U19" s="56"/>
      <c r="V19" s="108" t="s">
        <v>43</v>
      </c>
      <c r="W19" s="109"/>
      <c r="X19" s="109"/>
      <c r="Y19" s="109"/>
      <c r="Z19" s="109"/>
      <c r="AA19" s="12" t="s">
        <v>0</v>
      </c>
      <c r="AB19" s="109">
        <v>0</v>
      </c>
      <c r="AC19" s="109"/>
      <c r="AD19" s="109"/>
      <c r="AE19" s="12" t="s">
        <v>16</v>
      </c>
      <c r="AF19" s="106">
        <v>0.15</v>
      </c>
      <c r="AG19" s="106"/>
      <c r="AH19" s="106"/>
      <c r="AI19" s="12" t="s">
        <v>1</v>
      </c>
      <c r="AJ19" s="107">
        <f>(AB19*AF19)*AF17</f>
        <v>0</v>
      </c>
      <c r="AK19" s="107"/>
      <c r="AL19" s="107"/>
      <c r="AM19" s="107"/>
      <c r="AN19" s="17"/>
      <c r="AO19" s="108" t="s">
        <v>43</v>
      </c>
      <c r="AP19" s="109"/>
      <c r="AQ19" s="109"/>
      <c r="AR19" s="109"/>
      <c r="AS19" s="109"/>
      <c r="AT19" s="12" t="s">
        <v>0</v>
      </c>
      <c r="AU19" s="109">
        <v>0</v>
      </c>
      <c r="AV19" s="109"/>
      <c r="AW19" s="109"/>
      <c r="AX19" s="12" t="s">
        <v>16</v>
      </c>
      <c r="AY19" s="106">
        <v>0.15</v>
      </c>
      <c r="AZ19" s="106"/>
      <c r="BA19" s="106"/>
      <c r="BB19" s="12" t="s">
        <v>1</v>
      </c>
      <c r="BC19" s="107">
        <f>(AU19*AY19)*AY17</f>
        <v>0</v>
      </c>
      <c r="BD19" s="107"/>
      <c r="BE19" s="107"/>
      <c r="BF19" s="107"/>
      <c r="BG19" s="17"/>
      <c r="BH19" s="108" t="s">
        <v>43</v>
      </c>
      <c r="BI19" s="109"/>
      <c r="BJ19" s="109"/>
      <c r="BK19" s="109"/>
      <c r="BL19" s="109"/>
      <c r="BM19" s="12" t="s">
        <v>0</v>
      </c>
      <c r="BN19" s="109">
        <v>0</v>
      </c>
      <c r="BO19" s="109"/>
      <c r="BP19" s="109"/>
      <c r="BQ19" s="12" t="s">
        <v>16</v>
      </c>
      <c r="BR19" s="106">
        <v>0.15</v>
      </c>
      <c r="BS19" s="106"/>
      <c r="BT19" s="106"/>
      <c r="BU19" s="12" t="s">
        <v>1</v>
      </c>
      <c r="BV19" s="107">
        <f>(BN19*BR19)*BR17</f>
        <v>0</v>
      </c>
      <c r="BW19" s="107"/>
      <c r="BX19" s="107"/>
      <c r="BY19" s="107"/>
      <c r="BZ19" s="17"/>
    </row>
    <row r="20" spans="2:78" ht="11.25" customHeight="1" x14ac:dyDescent="0.2">
      <c r="B20" s="1"/>
      <c r="C20" s="108" t="s">
        <v>44</v>
      </c>
      <c r="D20" s="118"/>
      <c r="E20" s="118"/>
      <c r="F20" s="118"/>
      <c r="G20" s="118"/>
      <c r="H20" s="53" t="s">
        <v>0</v>
      </c>
      <c r="I20" s="109">
        <v>0</v>
      </c>
      <c r="J20" s="109"/>
      <c r="K20" s="109"/>
      <c r="L20" s="53" t="s">
        <v>16</v>
      </c>
      <c r="M20" s="106">
        <v>0.15</v>
      </c>
      <c r="N20" s="106"/>
      <c r="O20" s="106"/>
      <c r="P20" s="53" t="s">
        <v>1</v>
      </c>
      <c r="Q20" s="107">
        <f>(I20*M20)*I17</f>
        <v>0</v>
      </c>
      <c r="R20" s="107"/>
      <c r="S20" s="107"/>
      <c r="T20" s="107"/>
      <c r="U20" s="56"/>
      <c r="V20" s="108" t="s">
        <v>44</v>
      </c>
      <c r="W20" s="109"/>
      <c r="X20" s="109"/>
      <c r="Y20" s="109"/>
      <c r="Z20" s="109"/>
      <c r="AA20" s="12" t="s">
        <v>0</v>
      </c>
      <c r="AB20" s="109">
        <v>0</v>
      </c>
      <c r="AC20" s="109"/>
      <c r="AD20" s="109"/>
      <c r="AE20" s="12" t="s">
        <v>16</v>
      </c>
      <c r="AF20" s="106">
        <v>0.15</v>
      </c>
      <c r="AG20" s="106"/>
      <c r="AH20" s="106"/>
      <c r="AI20" s="12" t="s">
        <v>1</v>
      </c>
      <c r="AJ20" s="107">
        <f>(AB20*AF20)*AB17</f>
        <v>0</v>
      </c>
      <c r="AK20" s="107"/>
      <c r="AL20" s="107"/>
      <c r="AM20" s="107"/>
      <c r="AN20" s="17"/>
      <c r="AO20" s="108" t="s">
        <v>44</v>
      </c>
      <c r="AP20" s="109"/>
      <c r="AQ20" s="109"/>
      <c r="AR20" s="109"/>
      <c r="AS20" s="109"/>
      <c r="AT20" s="12" t="s">
        <v>0</v>
      </c>
      <c r="AU20" s="109">
        <v>0</v>
      </c>
      <c r="AV20" s="109"/>
      <c r="AW20" s="109"/>
      <c r="AX20" s="12" t="s">
        <v>16</v>
      </c>
      <c r="AY20" s="106">
        <v>0.15</v>
      </c>
      <c r="AZ20" s="106"/>
      <c r="BA20" s="106"/>
      <c r="BB20" s="12" t="s">
        <v>1</v>
      </c>
      <c r="BC20" s="107">
        <f>(AU20*AY20)*AU17</f>
        <v>0</v>
      </c>
      <c r="BD20" s="107"/>
      <c r="BE20" s="107"/>
      <c r="BF20" s="107"/>
      <c r="BG20" s="17"/>
      <c r="BH20" s="108" t="s">
        <v>44</v>
      </c>
      <c r="BI20" s="109"/>
      <c r="BJ20" s="109"/>
      <c r="BK20" s="109"/>
      <c r="BL20" s="109"/>
      <c r="BM20" s="12" t="s">
        <v>0</v>
      </c>
      <c r="BN20" s="109">
        <v>0</v>
      </c>
      <c r="BO20" s="109"/>
      <c r="BP20" s="109"/>
      <c r="BQ20" s="12" t="s">
        <v>16</v>
      </c>
      <c r="BR20" s="106">
        <v>0.15</v>
      </c>
      <c r="BS20" s="106"/>
      <c r="BT20" s="106"/>
      <c r="BU20" s="12" t="s">
        <v>1</v>
      </c>
      <c r="BV20" s="107">
        <f>(BN20*BR20)*BN17</f>
        <v>0</v>
      </c>
      <c r="BW20" s="107"/>
      <c r="BX20" s="107"/>
      <c r="BY20" s="107"/>
      <c r="BZ20" s="17"/>
    </row>
    <row r="21" spans="2:78" ht="11.25" customHeight="1" x14ac:dyDescent="0.2">
      <c r="B21" s="1"/>
      <c r="C21" s="108" t="s">
        <v>17</v>
      </c>
      <c r="D21" s="118"/>
      <c r="E21" s="118"/>
      <c r="F21" s="118"/>
      <c r="G21" s="118"/>
      <c r="H21" s="53" t="s">
        <v>0</v>
      </c>
      <c r="I21" s="109">
        <v>0</v>
      </c>
      <c r="J21" s="109"/>
      <c r="K21" s="109"/>
      <c r="L21" s="53" t="s">
        <v>16</v>
      </c>
      <c r="M21" s="106">
        <v>31</v>
      </c>
      <c r="N21" s="106"/>
      <c r="O21" s="106"/>
      <c r="P21" s="53" t="s">
        <v>1</v>
      </c>
      <c r="Q21" s="107">
        <f>I21*M21</f>
        <v>0</v>
      </c>
      <c r="R21" s="107"/>
      <c r="S21" s="107"/>
      <c r="T21" s="107"/>
      <c r="U21" s="56"/>
      <c r="V21" s="108" t="s">
        <v>17</v>
      </c>
      <c r="W21" s="109"/>
      <c r="X21" s="109"/>
      <c r="Y21" s="109"/>
      <c r="Z21" s="109"/>
      <c r="AA21" s="12" t="s">
        <v>0</v>
      </c>
      <c r="AB21" s="109">
        <v>0</v>
      </c>
      <c r="AC21" s="109"/>
      <c r="AD21" s="109"/>
      <c r="AE21" s="12" t="s">
        <v>16</v>
      </c>
      <c r="AF21" s="106">
        <v>31</v>
      </c>
      <c r="AG21" s="106"/>
      <c r="AH21" s="106"/>
      <c r="AI21" s="12" t="s">
        <v>1</v>
      </c>
      <c r="AJ21" s="107">
        <f>AB21*AF21</f>
        <v>0</v>
      </c>
      <c r="AK21" s="107"/>
      <c r="AL21" s="107"/>
      <c r="AM21" s="107"/>
      <c r="AN21" s="17"/>
      <c r="AO21" s="108" t="s">
        <v>17</v>
      </c>
      <c r="AP21" s="109"/>
      <c r="AQ21" s="109"/>
      <c r="AR21" s="109"/>
      <c r="AS21" s="109"/>
      <c r="AT21" s="12" t="s">
        <v>0</v>
      </c>
      <c r="AU21" s="109">
        <v>0</v>
      </c>
      <c r="AV21" s="109"/>
      <c r="AW21" s="109"/>
      <c r="AX21" s="12" t="s">
        <v>16</v>
      </c>
      <c r="AY21" s="106">
        <v>31</v>
      </c>
      <c r="AZ21" s="106"/>
      <c r="BA21" s="106"/>
      <c r="BB21" s="12" t="s">
        <v>1</v>
      </c>
      <c r="BC21" s="107">
        <f>AU21*AY21</f>
        <v>0</v>
      </c>
      <c r="BD21" s="107"/>
      <c r="BE21" s="107"/>
      <c r="BF21" s="107"/>
      <c r="BG21" s="17"/>
      <c r="BH21" s="108" t="s">
        <v>17</v>
      </c>
      <c r="BI21" s="109"/>
      <c r="BJ21" s="109"/>
      <c r="BK21" s="109"/>
      <c r="BL21" s="109"/>
      <c r="BM21" s="12" t="s">
        <v>0</v>
      </c>
      <c r="BN21" s="109">
        <v>0</v>
      </c>
      <c r="BO21" s="109"/>
      <c r="BP21" s="109"/>
      <c r="BQ21" s="12" t="s">
        <v>16</v>
      </c>
      <c r="BR21" s="106">
        <v>31</v>
      </c>
      <c r="BS21" s="106"/>
      <c r="BT21" s="106"/>
      <c r="BU21" s="12" t="s">
        <v>1</v>
      </c>
      <c r="BV21" s="107">
        <f>BN21*BR21</f>
        <v>0</v>
      </c>
      <c r="BW21" s="107"/>
      <c r="BX21" s="107"/>
      <c r="BY21" s="107"/>
      <c r="BZ21" s="17"/>
    </row>
    <row r="22" spans="2:78" ht="11.25" customHeight="1" x14ac:dyDescent="0.2">
      <c r="B22" s="1"/>
      <c r="C22" s="108" t="s">
        <v>18</v>
      </c>
      <c r="D22" s="118"/>
      <c r="E22" s="118"/>
      <c r="F22" s="118"/>
      <c r="G22" s="118"/>
      <c r="H22" s="53" t="s">
        <v>0</v>
      </c>
      <c r="I22" s="109">
        <v>0</v>
      </c>
      <c r="J22" s="109"/>
      <c r="K22" s="109"/>
      <c r="L22" s="53" t="s">
        <v>16</v>
      </c>
      <c r="M22" s="106">
        <v>12.41</v>
      </c>
      <c r="N22" s="106"/>
      <c r="O22" s="106"/>
      <c r="P22" s="53" t="s">
        <v>1</v>
      </c>
      <c r="Q22" s="107">
        <f>I22*M22</f>
        <v>0</v>
      </c>
      <c r="R22" s="107"/>
      <c r="S22" s="107"/>
      <c r="T22" s="107"/>
      <c r="U22" s="56"/>
      <c r="V22" s="108" t="s">
        <v>18</v>
      </c>
      <c r="W22" s="109"/>
      <c r="X22" s="109"/>
      <c r="Y22" s="109"/>
      <c r="Z22" s="109"/>
      <c r="AA22" s="12" t="s">
        <v>0</v>
      </c>
      <c r="AB22" s="109">
        <v>0</v>
      </c>
      <c r="AC22" s="109"/>
      <c r="AD22" s="109"/>
      <c r="AE22" s="12" t="s">
        <v>16</v>
      </c>
      <c r="AF22" s="106">
        <v>12.41</v>
      </c>
      <c r="AG22" s="106"/>
      <c r="AH22" s="106"/>
      <c r="AI22" s="12" t="s">
        <v>1</v>
      </c>
      <c r="AJ22" s="107">
        <f>AB22*AF22</f>
        <v>0</v>
      </c>
      <c r="AK22" s="107"/>
      <c r="AL22" s="107"/>
      <c r="AM22" s="107"/>
      <c r="AN22" s="17"/>
      <c r="AO22" s="108" t="s">
        <v>18</v>
      </c>
      <c r="AP22" s="109"/>
      <c r="AQ22" s="109"/>
      <c r="AR22" s="109"/>
      <c r="AS22" s="109"/>
      <c r="AT22" s="12" t="s">
        <v>0</v>
      </c>
      <c r="AU22" s="109">
        <v>0</v>
      </c>
      <c r="AV22" s="109"/>
      <c r="AW22" s="109"/>
      <c r="AX22" s="12" t="s">
        <v>16</v>
      </c>
      <c r="AY22" s="106">
        <v>12.41</v>
      </c>
      <c r="AZ22" s="106"/>
      <c r="BA22" s="106"/>
      <c r="BB22" s="12" t="s">
        <v>1</v>
      </c>
      <c r="BC22" s="107">
        <f>AU22*AY22</f>
        <v>0</v>
      </c>
      <c r="BD22" s="107"/>
      <c r="BE22" s="107"/>
      <c r="BF22" s="107"/>
      <c r="BG22" s="17"/>
      <c r="BH22" s="108" t="s">
        <v>18</v>
      </c>
      <c r="BI22" s="109"/>
      <c r="BJ22" s="109"/>
      <c r="BK22" s="109"/>
      <c r="BL22" s="109"/>
      <c r="BM22" s="12" t="s">
        <v>0</v>
      </c>
      <c r="BN22" s="109">
        <v>0</v>
      </c>
      <c r="BO22" s="109"/>
      <c r="BP22" s="109"/>
      <c r="BQ22" s="12" t="s">
        <v>16</v>
      </c>
      <c r="BR22" s="106">
        <v>12.41</v>
      </c>
      <c r="BS22" s="106"/>
      <c r="BT22" s="106"/>
      <c r="BU22" s="12" t="s">
        <v>1</v>
      </c>
      <c r="BV22" s="107">
        <f>BN22*BR22</f>
        <v>0</v>
      </c>
      <c r="BW22" s="107"/>
      <c r="BX22" s="107"/>
      <c r="BY22" s="107"/>
      <c r="BZ22" s="17"/>
    </row>
    <row r="23" spans="2:78" ht="11.25" customHeight="1" x14ac:dyDescent="0.2">
      <c r="B23" s="1"/>
      <c r="C23" s="108" t="s">
        <v>19</v>
      </c>
      <c r="D23" s="118"/>
      <c r="E23" s="118"/>
      <c r="F23" s="118"/>
      <c r="G23" s="118"/>
      <c r="H23" s="53" t="s">
        <v>0</v>
      </c>
      <c r="I23" s="109">
        <v>0</v>
      </c>
      <c r="J23" s="109"/>
      <c r="K23" s="109"/>
      <c r="L23" s="53" t="s">
        <v>16</v>
      </c>
      <c r="M23" s="106">
        <v>47</v>
      </c>
      <c r="N23" s="106"/>
      <c r="O23" s="106"/>
      <c r="P23" s="53" t="s">
        <v>1</v>
      </c>
      <c r="Q23" s="107">
        <f>I23*M23</f>
        <v>0</v>
      </c>
      <c r="R23" s="107"/>
      <c r="S23" s="107"/>
      <c r="T23" s="107"/>
      <c r="U23" s="56"/>
      <c r="V23" s="108" t="s">
        <v>19</v>
      </c>
      <c r="W23" s="109"/>
      <c r="X23" s="109"/>
      <c r="Y23" s="109"/>
      <c r="Z23" s="109"/>
      <c r="AA23" s="12" t="s">
        <v>0</v>
      </c>
      <c r="AB23" s="109">
        <v>0</v>
      </c>
      <c r="AC23" s="109"/>
      <c r="AD23" s="109"/>
      <c r="AE23" s="12" t="s">
        <v>16</v>
      </c>
      <c r="AF23" s="106">
        <v>47</v>
      </c>
      <c r="AG23" s="106"/>
      <c r="AH23" s="106"/>
      <c r="AI23" s="12" t="s">
        <v>1</v>
      </c>
      <c r="AJ23" s="107">
        <f>AB23*AF23</f>
        <v>0</v>
      </c>
      <c r="AK23" s="107"/>
      <c r="AL23" s="107"/>
      <c r="AM23" s="107"/>
      <c r="AN23" s="17"/>
      <c r="AO23" s="108" t="s">
        <v>19</v>
      </c>
      <c r="AP23" s="109"/>
      <c r="AQ23" s="109"/>
      <c r="AR23" s="109"/>
      <c r="AS23" s="109"/>
      <c r="AT23" s="12" t="s">
        <v>0</v>
      </c>
      <c r="AU23" s="109">
        <v>0</v>
      </c>
      <c r="AV23" s="109"/>
      <c r="AW23" s="109"/>
      <c r="AX23" s="12" t="s">
        <v>16</v>
      </c>
      <c r="AY23" s="106">
        <v>47</v>
      </c>
      <c r="AZ23" s="106"/>
      <c r="BA23" s="106"/>
      <c r="BB23" s="12" t="s">
        <v>1</v>
      </c>
      <c r="BC23" s="107">
        <f>AU23*AY23</f>
        <v>0</v>
      </c>
      <c r="BD23" s="107"/>
      <c r="BE23" s="107"/>
      <c r="BF23" s="107"/>
      <c r="BG23" s="17"/>
      <c r="BH23" s="108" t="s">
        <v>19</v>
      </c>
      <c r="BI23" s="109"/>
      <c r="BJ23" s="109"/>
      <c r="BK23" s="109"/>
      <c r="BL23" s="109"/>
      <c r="BM23" s="12" t="s">
        <v>0</v>
      </c>
      <c r="BN23" s="109">
        <v>0</v>
      </c>
      <c r="BO23" s="109"/>
      <c r="BP23" s="109"/>
      <c r="BQ23" s="12" t="s">
        <v>16</v>
      </c>
      <c r="BR23" s="106">
        <v>47</v>
      </c>
      <c r="BS23" s="106"/>
      <c r="BT23" s="106"/>
      <c r="BU23" s="12" t="s">
        <v>1</v>
      </c>
      <c r="BV23" s="107">
        <f>BN23*BR23</f>
        <v>0</v>
      </c>
      <c r="BW23" s="107"/>
      <c r="BX23" s="107"/>
      <c r="BY23" s="107"/>
      <c r="BZ23" s="17"/>
    </row>
    <row r="24" spans="2:78" ht="11.25" customHeight="1" x14ac:dyDescent="0.2">
      <c r="B24" s="1"/>
      <c r="C24" s="108" t="s">
        <v>20</v>
      </c>
      <c r="D24" s="118"/>
      <c r="E24" s="118"/>
      <c r="F24" s="118"/>
      <c r="G24" s="118"/>
      <c r="H24" s="53" t="s">
        <v>0</v>
      </c>
      <c r="I24" s="109">
        <v>0</v>
      </c>
      <c r="J24" s="109"/>
      <c r="K24" s="109"/>
      <c r="L24" s="53" t="s">
        <v>16</v>
      </c>
      <c r="M24" s="106">
        <v>7</v>
      </c>
      <c r="N24" s="106"/>
      <c r="O24" s="106"/>
      <c r="P24" s="53" t="s">
        <v>1</v>
      </c>
      <c r="Q24" s="110">
        <f>I24*M24</f>
        <v>0</v>
      </c>
      <c r="R24" s="110"/>
      <c r="S24" s="110"/>
      <c r="T24" s="110"/>
      <c r="U24" s="56"/>
      <c r="V24" s="108" t="s">
        <v>20</v>
      </c>
      <c r="W24" s="109"/>
      <c r="X24" s="109"/>
      <c r="Y24" s="109"/>
      <c r="Z24" s="109"/>
      <c r="AA24" s="12" t="s">
        <v>0</v>
      </c>
      <c r="AB24" s="109">
        <v>0</v>
      </c>
      <c r="AC24" s="109"/>
      <c r="AD24" s="109"/>
      <c r="AE24" s="12" t="s">
        <v>16</v>
      </c>
      <c r="AF24" s="106">
        <v>7</v>
      </c>
      <c r="AG24" s="106"/>
      <c r="AH24" s="106"/>
      <c r="AI24" s="12" t="s">
        <v>1</v>
      </c>
      <c r="AJ24" s="110">
        <f>AB24*AF24</f>
        <v>0</v>
      </c>
      <c r="AK24" s="110"/>
      <c r="AL24" s="110"/>
      <c r="AM24" s="110"/>
      <c r="AN24" s="17"/>
      <c r="AO24" s="108" t="s">
        <v>20</v>
      </c>
      <c r="AP24" s="109"/>
      <c r="AQ24" s="109"/>
      <c r="AR24" s="109"/>
      <c r="AS24" s="109"/>
      <c r="AT24" s="12" t="s">
        <v>0</v>
      </c>
      <c r="AU24" s="109">
        <v>0</v>
      </c>
      <c r="AV24" s="109"/>
      <c r="AW24" s="109"/>
      <c r="AX24" s="12" t="s">
        <v>16</v>
      </c>
      <c r="AY24" s="106">
        <v>7</v>
      </c>
      <c r="AZ24" s="106"/>
      <c r="BA24" s="106"/>
      <c r="BB24" s="12" t="s">
        <v>1</v>
      </c>
      <c r="BC24" s="110">
        <f>AU24*AY24</f>
        <v>0</v>
      </c>
      <c r="BD24" s="110"/>
      <c r="BE24" s="110"/>
      <c r="BF24" s="110"/>
      <c r="BG24" s="17"/>
      <c r="BH24" s="108" t="s">
        <v>20</v>
      </c>
      <c r="BI24" s="109"/>
      <c r="BJ24" s="109"/>
      <c r="BK24" s="109"/>
      <c r="BL24" s="109"/>
      <c r="BM24" s="12" t="s">
        <v>0</v>
      </c>
      <c r="BN24" s="109">
        <v>0</v>
      </c>
      <c r="BO24" s="109"/>
      <c r="BP24" s="109"/>
      <c r="BQ24" s="12" t="s">
        <v>16</v>
      </c>
      <c r="BR24" s="106">
        <v>7</v>
      </c>
      <c r="BS24" s="106"/>
      <c r="BT24" s="106"/>
      <c r="BU24" s="12" t="s">
        <v>1</v>
      </c>
      <c r="BV24" s="110">
        <f>BN24*BR24</f>
        <v>0</v>
      </c>
      <c r="BW24" s="110"/>
      <c r="BX24" s="110"/>
      <c r="BY24" s="110"/>
      <c r="BZ24" s="17"/>
    </row>
    <row r="25" spans="2:78" ht="11.25" customHeight="1" x14ac:dyDescent="0.2">
      <c r="B25" s="1"/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111">
        <f>Q18+Q19+Q20+Q21+Q22+Q23+Q24</f>
        <v>0</v>
      </c>
      <c r="R25" s="111"/>
      <c r="S25" s="111"/>
      <c r="T25" s="111"/>
      <c r="U25" s="56"/>
      <c r="V25" s="22"/>
      <c r="AJ25" s="111">
        <f>AJ18+AJ19+AJ20+AJ21+AJ22+AJ23+AJ24</f>
        <v>0</v>
      </c>
      <c r="AK25" s="112"/>
      <c r="AL25" s="112"/>
      <c r="AM25" s="112"/>
      <c r="AN25" s="17"/>
      <c r="AO25" s="22"/>
      <c r="BC25" s="111">
        <f>BC18+BC19+BC20+BC21+BC22+BC23+BC24</f>
        <v>0</v>
      </c>
      <c r="BD25" s="112"/>
      <c r="BE25" s="112"/>
      <c r="BF25" s="112"/>
      <c r="BG25" s="17"/>
      <c r="BH25" s="22"/>
      <c r="BV25" s="111">
        <f>BV18+BV19+BV20+BV21+BV22+BV23+BV24</f>
        <v>0</v>
      </c>
      <c r="BW25" s="112"/>
      <c r="BX25" s="112"/>
      <c r="BY25" s="112"/>
      <c r="BZ25" s="17"/>
    </row>
    <row r="26" spans="2:78" ht="11.25" customHeight="1" x14ac:dyDescent="0.2">
      <c r="B26" s="1"/>
      <c r="C26" s="52"/>
      <c r="D26" s="109" t="s">
        <v>22</v>
      </c>
      <c r="E26" s="109"/>
      <c r="F26" s="109"/>
      <c r="G26" s="109"/>
      <c r="H26" s="109"/>
      <c r="I26" s="109"/>
      <c r="J26" s="53" t="s">
        <v>0</v>
      </c>
      <c r="K26" s="116">
        <f>(I18*6.4)*R26</f>
        <v>0</v>
      </c>
      <c r="L26" s="116"/>
      <c r="M26" s="116"/>
      <c r="N26" s="53"/>
      <c r="O26" s="53"/>
      <c r="P26" s="53"/>
      <c r="Q26" s="55" t="s">
        <v>16</v>
      </c>
      <c r="R26" s="117"/>
      <c r="S26" s="117"/>
      <c r="T26" s="117"/>
      <c r="U26" s="56"/>
      <c r="V26" s="22"/>
      <c r="W26" s="109" t="s">
        <v>22</v>
      </c>
      <c r="X26" s="109"/>
      <c r="Y26" s="109"/>
      <c r="Z26" s="109"/>
      <c r="AA26" s="109"/>
      <c r="AB26" s="109"/>
      <c r="AC26" s="12" t="s">
        <v>0</v>
      </c>
      <c r="AD26" s="116">
        <f>(AB18*6.4)*AK26</f>
        <v>0</v>
      </c>
      <c r="AE26" s="116"/>
      <c r="AF26" s="116"/>
      <c r="AJ26" s="23" t="s">
        <v>16</v>
      </c>
      <c r="AK26" s="117"/>
      <c r="AL26" s="117"/>
      <c r="AM26" s="117"/>
      <c r="AN26" s="17"/>
      <c r="AO26" s="22"/>
      <c r="AP26" s="109" t="s">
        <v>22</v>
      </c>
      <c r="AQ26" s="109"/>
      <c r="AR26" s="109"/>
      <c r="AS26" s="109"/>
      <c r="AT26" s="109"/>
      <c r="AU26" s="109"/>
      <c r="AV26" s="12" t="s">
        <v>0</v>
      </c>
      <c r="AW26" s="116">
        <f>(AU18*6.4)*BD26</f>
        <v>0</v>
      </c>
      <c r="AX26" s="116"/>
      <c r="AY26" s="116"/>
      <c r="BC26" s="23" t="s">
        <v>16</v>
      </c>
      <c r="BD26" s="117"/>
      <c r="BE26" s="117"/>
      <c r="BF26" s="117"/>
      <c r="BG26" s="17"/>
      <c r="BH26" s="22"/>
      <c r="BI26" s="109" t="s">
        <v>22</v>
      </c>
      <c r="BJ26" s="109"/>
      <c r="BK26" s="109"/>
      <c r="BL26" s="109"/>
      <c r="BM26" s="109"/>
      <c r="BN26" s="109"/>
      <c r="BO26" s="12" t="s">
        <v>0</v>
      </c>
      <c r="BP26" s="116">
        <f>(BN18*6.4)*BW26</f>
        <v>0</v>
      </c>
      <c r="BQ26" s="116"/>
      <c r="BR26" s="116"/>
      <c r="BV26" s="23" t="s">
        <v>16</v>
      </c>
      <c r="BW26" s="117"/>
      <c r="BX26" s="117"/>
      <c r="BY26" s="117"/>
      <c r="BZ26" s="17"/>
    </row>
    <row r="27" spans="2:78" ht="11.25" customHeight="1" x14ac:dyDescent="0.2">
      <c r="B27" s="1"/>
      <c r="C27" s="58"/>
      <c r="D27" s="113" t="s">
        <v>78</v>
      </c>
      <c r="E27" s="113"/>
      <c r="F27" s="113"/>
      <c r="G27" s="113"/>
      <c r="H27" s="113"/>
      <c r="I27" s="113"/>
      <c r="J27" s="54" t="s">
        <v>0</v>
      </c>
      <c r="K27" s="113">
        <v>0</v>
      </c>
      <c r="L27" s="113"/>
      <c r="M27" s="113"/>
      <c r="N27" s="54"/>
      <c r="O27" s="54"/>
      <c r="P27" s="54"/>
      <c r="Q27" s="114">
        <f>Q25*R26</f>
        <v>0</v>
      </c>
      <c r="R27" s="114"/>
      <c r="S27" s="114"/>
      <c r="T27" s="114"/>
      <c r="U27" s="57"/>
      <c r="V27" s="24"/>
      <c r="W27" s="113" t="s">
        <v>78</v>
      </c>
      <c r="X27" s="113"/>
      <c r="Y27" s="113"/>
      <c r="Z27" s="113"/>
      <c r="AA27" s="113"/>
      <c r="AB27" s="113"/>
      <c r="AC27" s="11" t="s">
        <v>0</v>
      </c>
      <c r="AD27" s="113">
        <v>0</v>
      </c>
      <c r="AE27" s="113"/>
      <c r="AF27" s="113"/>
      <c r="AG27" s="11"/>
      <c r="AH27" s="11"/>
      <c r="AI27" s="11"/>
      <c r="AJ27" s="114">
        <f>AJ25*AK26</f>
        <v>0</v>
      </c>
      <c r="AK27" s="115"/>
      <c r="AL27" s="115"/>
      <c r="AM27" s="115"/>
      <c r="AN27" s="20"/>
      <c r="AO27" s="24"/>
      <c r="AP27" s="113" t="s">
        <v>78</v>
      </c>
      <c r="AQ27" s="113"/>
      <c r="AR27" s="113"/>
      <c r="AS27" s="113"/>
      <c r="AT27" s="113"/>
      <c r="AU27" s="113"/>
      <c r="AV27" s="11" t="s">
        <v>0</v>
      </c>
      <c r="AW27" s="113">
        <v>0</v>
      </c>
      <c r="AX27" s="113"/>
      <c r="AY27" s="113"/>
      <c r="AZ27" s="11"/>
      <c r="BA27" s="11"/>
      <c r="BB27" s="11"/>
      <c r="BC27" s="114">
        <f>BC25*BD26</f>
        <v>0</v>
      </c>
      <c r="BD27" s="115"/>
      <c r="BE27" s="115"/>
      <c r="BF27" s="115"/>
      <c r="BG27" s="20"/>
      <c r="BH27" s="24"/>
      <c r="BI27" s="113" t="s">
        <v>78</v>
      </c>
      <c r="BJ27" s="113"/>
      <c r="BK27" s="113"/>
      <c r="BL27" s="113"/>
      <c r="BM27" s="113"/>
      <c r="BN27" s="113"/>
      <c r="BO27" s="11" t="s">
        <v>0</v>
      </c>
      <c r="BP27" s="113">
        <v>0</v>
      </c>
      <c r="BQ27" s="113"/>
      <c r="BR27" s="113"/>
      <c r="BS27" s="11"/>
      <c r="BT27" s="11"/>
      <c r="BU27" s="11"/>
      <c r="BV27" s="114">
        <f>BV25*BW26</f>
        <v>0</v>
      </c>
      <c r="BW27" s="115"/>
      <c r="BX27" s="115"/>
      <c r="BY27" s="115"/>
      <c r="BZ27" s="20"/>
    </row>
    <row r="28" spans="2:78" ht="3" customHeight="1" x14ac:dyDescent="0.2">
      <c r="B28" s="1"/>
      <c r="C28" s="16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6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6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6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6"/>
    </row>
    <row r="29" spans="2:78" ht="11.25" customHeight="1" x14ac:dyDescent="0.2">
      <c r="B29" s="1"/>
      <c r="C29" s="102" t="s">
        <v>15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4"/>
      <c r="V29" s="102" t="s">
        <v>15</v>
      </c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4"/>
      <c r="AO29" s="102" t="s">
        <v>15</v>
      </c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4"/>
      <c r="BH29" s="102" t="s">
        <v>15</v>
      </c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4"/>
    </row>
    <row r="30" spans="2:78" ht="11.25" customHeight="1" x14ac:dyDescent="0.2">
      <c r="B30" s="1"/>
      <c r="C30" s="22"/>
      <c r="I30" s="105"/>
      <c r="J30" s="105"/>
      <c r="K30" s="105"/>
      <c r="L30" s="12" t="s">
        <v>16</v>
      </c>
      <c r="M30" s="105"/>
      <c r="N30" s="105"/>
      <c r="O30" s="105"/>
      <c r="U30" s="17"/>
      <c r="V30" s="22"/>
      <c r="AB30" s="105"/>
      <c r="AC30" s="105"/>
      <c r="AD30" s="105"/>
      <c r="AE30" s="12" t="s">
        <v>16</v>
      </c>
      <c r="AF30" s="105"/>
      <c r="AG30" s="105"/>
      <c r="AH30" s="105"/>
      <c r="AN30" s="17"/>
      <c r="AO30" s="22"/>
      <c r="AU30" s="105"/>
      <c r="AV30" s="105"/>
      <c r="AW30" s="105"/>
      <c r="AX30" s="12" t="s">
        <v>16</v>
      </c>
      <c r="AY30" s="105"/>
      <c r="AZ30" s="105"/>
      <c r="BA30" s="105"/>
      <c r="BG30" s="17"/>
      <c r="BH30" s="22"/>
      <c r="BN30" s="105"/>
      <c r="BO30" s="105"/>
      <c r="BP30" s="105"/>
      <c r="BQ30" s="12" t="s">
        <v>16</v>
      </c>
      <c r="BR30" s="105"/>
      <c r="BS30" s="105"/>
      <c r="BT30" s="105"/>
      <c r="BZ30" s="17"/>
    </row>
    <row r="31" spans="2:78" ht="11.25" customHeight="1" x14ac:dyDescent="0.2">
      <c r="B31" s="1"/>
      <c r="C31" s="108" t="s">
        <v>21</v>
      </c>
      <c r="D31" s="109"/>
      <c r="E31" s="109"/>
      <c r="F31" s="109"/>
      <c r="G31" s="109"/>
      <c r="H31" s="12" t="s">
        <v>0</v>
      </c>
      <c r="I31" s="106">
        <f>(I30*M30)/144</f>
        <v>0</v>
      </c>
      <c r="J31" s="106"/>
      <c r="K31" s="106"/>
      <c r="L31" s="12" t="s">
        <v>16</v>
      </c>
      <c r="M31" s="106">
        <v>9.15</v>
      </c>
      <c r="N31" s="106"/>
      <c r="O31" s="106"/>
      <c r="P31" s="12" t="s">
        <v>1</v>
      </c>
      <c r="Q31" s="107">
        <f>I31*M31</f>
        <v>0</v>
      </c>
      <c r="R31" s="107"/>
      <c r="S31" s="107"/>
      <c r="T31" s="107"/>
      <c r="U31" s="17"/>
      <c r="V31" s="108" t="s">
        <v>21</v>
      </c>
      <c r="W31" s="109"/>
      <c r="X31" s="109"/>
      <c r="Y31" s="109"/>
      <c r="Z31" s="109"/>
      <c r="AA31" s="12" t="s">
        <v>0</v>
      </c>
      <c r="AB31" s="106">
        <f>(AB30*AF30)/144</f>
        <v>0</v>
      </c>
      <c r="AC31" s="106"/>
      <c r="AD31" s="106"/>
      <c r="AE31" s="12" t="s">
        <v>16</v>
      </c>
      <c r="AF31" s="106">
        <v>9.15</v>
      </c>
      <c r="AG31" s="106"/>
      <c r="AH31" s="106"/>
      <c r="AI31" s="12" t="s">
        <v>1</v>
      </c>
      <c r="AJ31" s="107">
        <f>AB31*AF31</f>
        <v>0</v>
      </c>
      <c r="AK31" s="107"/>
      <c r="AL31" s="107"/>
      <c r="AM31" s="107"/>
      <c r="AN31" s="17"/>
      <c r="AO31" s="108" t="s">
        <v>21</v>
      </c>
      <c r="AP31" s="109"/>
      <c r="AQ31" s="109"/>
      <c r="AR31" s="109"/>
      <c r="AS31" s="109"/>
      <c r="AT31" s="12" t="s">
        <v>0</v>
      </c>
      <c r="AU31" s="106">
        <f>(AU30*AY30)/144</f>
        <v>0</v>
      </c>
      <c r="AV31" s="106"/>
      <c r="AW31" s="106"/>
      <c r="AX31" s="12" t="s">
        <v>16</v>
      </c>
      <c r="AY31" s="106">
        <v>9.15</v>
      </c>
      <c r="AZ31" s="106"/>
      <c r="BA31" s="106"/>
      <c r="BB31" s="12" t="s">
        <v>1</v>
      </c>
      <c r="BC31" s="107">
        <f>AU31*AY31</f>
        <v>0</v>
      </c>
      <c r="BD31" s="107"/>
      <c r="BE31" s="107"/>
      <c r="BF31" s="107"/>
      <c r="BG31" s="17"/>
      <c r="BH31" s="108" t="s">
        <v>21</v>
      </c>
      <c r="BI31" s="109"/>
      <c r="BJ31" s="109"/>
      <c r="BK31" s="109"/>
      <c r="BL31" s="109"/>
      <c r="BM31" s="12" t="s">
        <v>0</v>
      </c>
      <c r="BN31" s="106">
        <f>(BN30*BR30)/144</f>
        <v>0</v>
      </c>
      <c r="BO31" s="106"/>
      <c r="BP31" s="106"/>
      <c r="BQ31" s="12" t="s">
        <v>16</v>
      </c>
      <c r="BR31" s="106">
        <v>9.15</v>
      </c>
      <c r="BS31" s="106"/>
      <c r="BT31" s="106"/>
      <c r="BU31" s="12" t="s">
        <v>1</v>
      </c>
      <c r="BV31" s="107">
        <f>BN31*BR31</f>
        <v>0</v>
      </c>
      <c r="BW31" s="107"/>
      <c r="BX31" s="107"/>
      <c r="BY31" s="107"/>
      <c r="BZ31" s="17"/>
    </row>
    <row r="32" spans="2:78" ht="11.25" customHeight="1" x14ac:dyDescent="0.2">
      <c r="B32" s="1"/>
      <c r="C32" s="108" t="s">
        <v>43</v>
      </c>
      <c r="D32" s="109"/>
      <c r="E32" s="109"/>
      <c r="F32" s="109"/>
      <c r="G32" s="109"/>
      <c r="H32" s="12" t="s">
        <v>0</v>
      </c>
      <c r="I32" s="109">
        <v>0</v>
      </c>
      <c r="J32" s="109"/>
      <c r="K32" s="109"/>
      <c r="L32" s="12" t="s">
        <v>16</v>
      </c>
      <c r="M32" s="106">
        <v>0.15</v>
      </c>
      <c r="N32" s="106"/>
      <c r="O32" s="106"/>
      <c r="P32" s="12" t="s">
        <v>1</v>
      </c>
      <c r="Q32" s="107">
        <f>(I32*M32)*M30</f>
        <v>0</v>
      </c>
      <c r="R32" s="107"/>
      <c r="S32" s="107"/>
      <c r="T32" s="107"/>
      <c r="U32" s="17"/>
      <c r="V32" s="108" t="s">
        <v>43</v>
      </c>
      <c r="W32" s="109"/>
      <c r="X32" s="109"/>
      <c r="Y32" s="109"/>
      <c r="Z32" s="109"/>
      <c r="AA32" s="12" t="s">
        <v>0</v>
      </c>
      <c r="AB32" s="109">
        <v>0</v>
      </c>
      <c r="AC32" s="109"/>
      <c r="AD32" s="109"/>
      <c r="AE32" s="12" t="s">
        <v>16</v>
      </c>
      <c r="AF32" s="106">
        <v>0.15</v>
      </c>
      <c r="AG32" s="106"/>
      <c r="AH32" s="106"/>
      <c r="AI32" s="12" t="s">
        <v>1</v>
      </c>
      <c r="AJ32" s="107">
        <f>(AB32*AF32)*AF30</f>
        <v>0</v>
      </c>
      <c r="AK32" s="107"/>
      <c r="AL32" s="107"/>
      <c r="AM32" s="107"/>
      <c r="AN32" s="17"/>
      <c r="AO32" s="108" t="s">
        <v>43</v>
      </c>
      <c r="AP32" s="109"/>
      <c r="AQ32" s="109"/>
      <c r="AR32" s="109"/>
      <c r="AS32" s="109"/>
      <c r="AT32" s="12" t="s">
        <v>0</v>
      </c>
      <c r="AU32" s="109">
        <v>0</v>
      </c>
      <c r="AV32" s="109"/>
      <c r="AW32" s="109"/>
      <c r="AX32" s="12" t="s">
        <v>16</v>
      </c>
      <c r="AY32" s="106">
        <v>0.15</v>
      </c>
      <c r="AZ32" s="106"/>
      <c r="BA32" s="106"/>
      <c r="BB32" s="12" t="s">
        <v>1</v>
      </c>
      <c r="BC32" s="107">
        <f>(AU32*AY32)*AY30</f>
        <v>0</v>
      </c>
      <c r="BD32" s="107"/>
      <c r="BE32" s="107"/>
      <c r="BF32" s="107"/>
      <c r="BG32" s="17"/>
      <c r="BH32" s="108" t="s">
        <v>43</v>
      </c>
      <c r="BI32" s="109"/>
      <c r="BJ32" s="109"/>
      <c r="BK32" s="109"/>
      <c r="BL32" s="109"/>
      <c r="BM32" s="12" t="s">
        <v>0</v>
      </c>
      <c r="BN32" s="109">
        <v>0</v>
      </c>
      <c r="BO32" s="109"/>
      <c r="BP32" s="109"/>
      <c r="BQ32" s="12" t="s">
        <v>16</v>
      </c>
      <c r="BR32" s="106">
        <v>0.15</v>
      </c>
      <c r="BS32" s="106"/>
      <c r="BT32" s="106"/>
      <c r="BU32" s="12" t="s">
        <v>1</v>
      </c>
      <c r="BV32" s="107">
        <f>(BN32*BR32)*BR30</f>
        <v>0</v>
      </c>
      <c r="BW32" s="107"/>
      <c r="BX32" s="107"/>
      <c r="BY32" s="107"/>
      <c r="BZ32" s="17"/>
    </row>
    <row r="33" spans="2:78" ht="11.25" customHeight="1" x14ac:dyDescent="0.2">
      <c r="B33" s="1"/>
      <c r="C33" s="108" t="s">
        <v>44</v>
      </c>
      <c r="D33" s="109"/>
      <c r="E33" s="109"/>
      <c r="F33" s="109"/>
      <c r="G33" s="109"/>
      <c r="H33" s="12" t="s">
        <v>0</v>
      </c>
      <c r="I33" s="109">
        <v>0</v>
      </c>
      <c r="J33" s="109"/>
      <c r="K33" s="109"/>
      <c r="L33" s="12" t="s">
        <v>16</v>
      </c>
      <c r="M33" s="106">
        <v>0.15</v>
      </c>
      <c r="N33" s="106"/>
      <c r="O33" s="106"/>
      <c r="P33" s="12" t="s">
        <v>1</v>
      </c>
      <c r="Q33" s="107">
        <f>(I33*M33)*I30</f>
        <v>0</v>
      </c>
      <c r="R33" s="107"/>
      <c r="S33" s="107"/>
      <c r="T33" s="107"/>
      <c r="U33" s="17"/>
      <c r="V33" s="108" t="s">
        <v>44</v>
      </c>
      <c r="W33" s="109"/>
      <c r="X33" s="109"/>
      <c r="Y33" s="109"/>
      <c r="Z33" s="109"/>
      <c r="AA33" s="12" t="s">
        <v>0</v>
      </c>
      <c r="AB33" s="109">
        <v>0</v>
      </c>
      <c r="AC33" s="109"/>
      <c r="AD33" s="109"/>
      <c r="AE33" s="12" t="s">
        <v>16</v>
      </c>
      <c r="AF33" s="106">
        <v>0.15</v>
      </c>
      <c r="AG33" s="106"/>
      <c r="AH33" s="106"/>
      <c r="AI33" s="12" t="s">
        <v>1</v>
      </c>
      <c r="AJ33" s="107">
        <f>(AB33*AF33)*AB30</f>
        <v>0</v>
      </c>
      <c r="AK33" s="107"/>
      <c r="AL33" s="107"/>
      <c r="AM33" s="107"/>
      <c r="AN33" s="17"/>
      <c r="AO33" s="108" t="s">
        <v>44</v>
      </c>
      <c r="AP33" s="109"/>
      <c r="AQ33" s="109"/>
      <c r="AR33" s="109"/>
      <c r="AS33" s="109"/>
      <c r="AT33" s="12" t="s">
        <v>0</v>
      </c>
      <c r="AU33" s="109">
        <v>0</v>
      </c>
      <c r="AV33" s="109"/>
      <c r="AW33" s="109"/>
      <c r="AX33" s="12" t="s">
        <v>16</v>
      </c>
      <c r="AY33" s="106">
        <v>0.15</v>
      </c>
      <c r="AZ33" s="106"/>
      <c r="BA33" s="106"/>
      <c r="BB33" s="12" t="s">
        <v>1</v>
      </c>
      <c r="BC33" s="107">
        <f>(AU33*AY33)*AU30</f>
        <v>0</v>
      </c>
      <c r="BD33" s="107"/>
      <c r="BE33" s="107"/>
      <c r="BF33" s="107"/>
      <c r="BG33" s="17"/>
      <c r="BH33" s="108" t="s">
        <v>44</v>
      </c>
      <c r="BI33" s="109"/>
      <c r="BJ33" s="109"/>
      <c r="BK33" s="109"/>
      <c r="BL33" s="109"/>
      <c r="BM33" s="12" t="s">
        <v>0</v>
      </c>
      <c r="BN33" s="109">
        <v>0</v>
      </c>
      <c r="BO33" s="109"/>
      <c r="BP33" s="109"/>
      <c r="BQ33" s="12" t="s">
        <v>16</v>
      </c>
      <c r="BR33" s="106">
        <v>0.15</v>
      </c>
      <c r="BS33" s="106"/>
      <c r="BT33" s="106"/>
      <c r="BU33" s="12" t="s">
        <v>1</v>
      </c>
      <c r="BV33" s="107">
        <f>(BN33*BR33)*BN30</f>
        <v>0</v>
      </c>
      <c r="BW33" s="107"/>
      <c r="BX33" s="107"/>
      <c r="BY33" s="107"/>
      <c r="BZ33" s="17"/>
    </row>
    <row r="34" spans="2:78" ht="11.25" customHeight="1" x14ac:dyDescent="0.2">
      <c r="B34" s="1"/>
      <c r="C34" s="108" t="s">
        <v>17</v>
      </c>
      <c r="D34" s="109"/>
      <c r="E34" s="109"/>
      <c r="F34" s="109"/>
      <c r="G34" s="109"/>
      <c r="H34" s="12" t="s">
        <v>0</v>
      </c>
      <c r="I34" s="109">
        <v>0</v>
      </c>
      <c r="J34" s="109"/>
      <c r="K34" s="109"/>
      <c r="L34" s="12" t="s">
        <v>16</v>
      </c>
      <c r="M34" s="106">
        <v>31</v>
      </c>
      <c r="N34" s="106"/>
      <c r="O34" s="106"/>
      <c r="P34" s="12" t="s">
        <v>1</v>
      </c>
      <c r="Q34" s="107">
        <f>I34*M34</f>
        <v>0</v>
      </c>
      <c r="R34" s="107"/>
      <c r="S34" s="107"/>
      <c r="T34" s="107"/>
      <c r="U34" s="17"/>
      <c r="V34" s="108" t="s">
        <v>17</v>
      </c>
      <c r="W34" s="109"/>
      <c r="X34" s="109"/>
      <c r="Y34" s="109"/>
      <c r="Z34" s="109"/>
      <c r="AA34" s="12" t="s">
        <v>0</v>
      </c>
      <c r="AB34" s="109">
        <v>0</v>
      </c>
      <c r="AC34" s="109"/>
      <c r="AD34" s="109"/>
      <c r="AE34" s="12" t="s">
        <v>16</v>
      </c>
      <c r="AF34" s="106">
        <v>31</v>
      </c>
      <c r="AG34" s="106"/>
      <c r="AH34" s="106"/>
      <c r="AI34" s="12" t="s">
        <v>1</v>
      </c>
      <c r="AJ34" s="107">
        <f>AB34*AF34</f>
        <v>0</v>
      </c>
      <c r="AK34" s="107"/>
      <c r="AL34" s="107"/>
      <c r="AM34" s="107"/>
      <c r="AN34" s="17"/>
      <c r="AO34" s="108" t="s">
        <v>17</v>
      </c>
      <c r="AP34" s="109"/>
      <c r="AQ34" s="109"/>
      <c r="AR34" s="109"/>
      <c r="AS34" s="109"/>
      <c r="AT34" s="12" t="s">
        <v>0</v>
      </c>
      <c r="AU34" s="109">
        <v>0</v>
      </c>
      <c r="AV34" s="109"/>
      <c r="AW34" s="109"/>
      <c r="AX34" s="12" t="s">
        <v>16</v>
      </c>
      <c r="AY34" s="106">
        <v>31</v>
      </c>
      <c r="AZ34" s="106"/>
      <c r="BA34" s="106"/>
      <c r="BB34" s="12" t="s">
        <v>1</v>
      </c>
      <c r="BC34" s="107">
        <f>AU34*AY34</f>
        <v>0</v>
      </c>
      <c r="BD34" s="107"/>
      <c r="BE34" s="107"/>
      <c r="BF34" s="107"/>
      <c r="BG34" s="17"/>
      <c r="BH34" s="108" t="s">
        <v>17</v>
      </c>
      <c r="BI34" s="109"/>
      <c r="BJ34" s="109"/>
      <c r="BK34" s="109"/>
      <c r="BL34" s="109"/>
      <c r="BM34" s="12" t="s">
        <v>0</v>
      </c>
      <c r="BN34" s="109">
        <v>0</v>
      </c>
      <c r="BO34" s="109"/>
      <c r="BP34" s="109"/>
      <c r="BQ34" s="12" t="s">
        <v>16</v>
      </c>
      <c r="BR34" s="106">
        <v>31</v>
      </c>
      <c r="BS34" s="106"/>
      <c r="BT34" s="106"/>
      <c r="BU34" s="12" t="s">
        <v>1</v>
      </c>
      <c r="BV34" s="107">
        <f>BN34*BR34</f>
        <v>0</v>
      </c>
      <c r="BW34" s="107"/>
      <c r="BX34" s="107"/>
      <c r="BY34" s="107"/>
      <c r="BZ34" s="17"/>
    </row>
    <row r="35" spans="2:78" ht="11.25" customHeight="1" x14ac:dyDescent="0.2">
      <c r="B35" s="1"/>
      <c r="C35" s="108" t="s">
        <v>18</v>
      </c>
      <c r="D35" s="109"/>
      <c r="E35" s="109"/>
      <c r="F35" s="109"/>
      <c r="G35" s="109"/>
      <c r="H35" s="12" t="s">
        <v>0</v>
      </c>
      <c r="I35" s="109">
        <v>0</v>
      </c>
      <c r="J35" s="109"/>
      <c r="K35" s="109"/>
      <c r="L35" s="12" t="s">
        <v>16</v>
      </c>
      <c r="M35" s="106">
        <v>12.41</v>
      </c>
      <c r="N35" s="106"/>
      <c r="O35" s="106"/>
      <c r="P35" s="12" t="s">
        <v>1</v>
      </c>
      <c r="Q35" s="107">
        <f>I35*M35</f>
        <v>0</v>
      </c>
      <c r="R35" s="107"/>
      <c r="S35" s="107"/>
      <c r="T35" s="107"/>
      <c r="U35" s="17"/>
      <c r="V35" s="108" t="s">
        <v>18</v>
      </c>
      <c r="W35" s="109"/>
      <c r="X35" s="109"/>
      <c r="Y35" s="109"/>
      <c r="Z35" s="109"/>
      <c r="AA35" s="12" t="s">
        <v>0</v>
      </c>
      <c r="AB35" s="109">
        <v>0</v>
      </c>
      <c r="AC35" s="109"/>
      <c r="AD35" s="109"/>
      <c r="AE35" s="12" t="s">
        <v>16</v>
      </c>
      <c r="AF35" s="106">
        <v>12.41</v>
      </c>
      <c r="AG35" s="106"/>
      <c r="AH35" s="106"/>
      <c r="AI35" s="12" t="s">
        <v>1</v>
      </c>
      <c r="AJ35" s="107">
        <f>AB35*AF35</f>
        <v>0</v>
      </c>
      <c r="AK35" s="107"/>
      <c r="AL35" s="107"/>
      <c r="AM35" s="107"/>
      <c r="AN35" s="17"/>
      <c r="AO35" s="108" t="s">
        <v>18</v>
      </c>
      <c r="AP35" s="109"/>
      <c r="AQ35" s="109"/>
      <c r="AR35" s="109"/>
      <c r="AS35" s="109"/>
      <c r="AT35" s="12" t="s">
        <v>0</v>
      </c>
      <c r="AU35" s="109">
        <v>0</v>
      </c>
      <c r="AV35" s="109"/>
      <c r="AW35" s="109"/>
      <c r="AX35" s="12" t="s">
        <v>16</v>
      </c>
      <c r="AY35" s="106">
        <v>12.41</v>
      </c>
      <c r="AZ35" s="106"/>
      <c r="BA35" s="106"/>
      <c r="BB35" s="12" t="s">
        <v>1</v>
      </c>
      <c r="BC35" s="107">
        <f>AU35*AY35</f>
        <v>0</v>
      </c>
      <c r="BD35" s="107"/>
      <c r="BE35" s="107"/>
      <c r="BF35" s="107"/>
      <c r="BG35" s="17"/>
      <c r="BH35" s="108" t="s">
        <v>18</v>
      </c>
      <c r="BI35" s="109"/>
      <c r="BJ35" s="109"/>
      <c r="BK35" s="109"/>
      <c r="BL35" s="109"/>
      <c r="BM35" s="12" t="s">
        <v>0</v>
      </c>
      <c r="BN35" s="109">
        <v>0</v>
      </c>
      <c r="BO35" s="109"/>
      <c r="BP35" s="109"/>
      <c r="BQ35" s="12" t="s">
        <v>16</v>
      </c>
      <c r="BR35" s="106">
        <v>12.41</v>
      </c>
      <c r="BS35" s="106"/>
      <c r="BT35" s="106"/>
      <c r="BU35" s="12" t="s">
        <v>1</v>
      </c>
      <c r="BV35" s="107">
        <f>BN35*BR35</f>
        <v>0</v>
      </c>
      <c r="BW35" s="107"/>
      <c r="BX35" s="107"/>
      <c r="BY35" s="107"/>
      <c r="BZ35" s="17"/>
    </row>
    <row r="36" spans="2:78" ht="11.25" customHeight="1" x14ac:dyDescent="0.2">
      <c r="B36" s="1"/>
      <c r="C36" s="108" t="s">
        <v>19</v>
      </c>
      <c r="D36" s="109"/>
      <c r="E36" s="109"/>
      <c r="F36" s="109"/>
      <c r="G36" s="109"/>
      <c r="H36" s="12" t="s">
        <v>0</v>
      </c>
      <c r="I36" s="109">
        <v>0</v>
      </c>
      <c r="J36" s="109"/>
      <c r="K36" s="109"/>
      <c r="L36" s="12" t="s">
        <v>16</v>
      </c>
      <c r="M36" s="106">
        <v>47</v>
      </c>
      <c r="N36" s="106"/>
      <c r="O36" s="106"/>
      <c r="P36" s="12" t="s">
        <v>1</v>
      </c>
      <c r="Q36" s="107">
        <f>I36*M36</f>
        <v>0</v>
      </c>
      <c r="R36" s="107"/>
      <c r="S36" s="107"/>
      <c r="T36" s="107"/>
      <c r="U36" s="17"/>
      <c r="V36" s="108" t="s">
        <v>19</v>
      </c>
      <c r="W36" s="109"/>
      <c r="X36" s="109"/>
      <c r="Y36" s="109"/>
      <c r="Z36" s="109"/>
      <c r="AA36" s="12" t="s">
        <v>0</v>
      </c>
      <c r="AB36" s="109">
        <v>0</v>
      </c>
      <c r="AC36" s="109"/>
      <c r="AD36" s="109"/>
      <c r="AE36" s="12" t="s">
        <v>16</v>
      </c>
      <c r="AF36" s="106">
        <v>47</v>
      </c>
      <c r="AG36" s="106"/>
      <c r="AH36" s="106"/>
      <c r="AI36" s="12" t="s">
        <v>1</v>
      </c>
      <c r="AJ36" s="107">
        <f>AB36*AF36</f>
        <v>0</v>
      </c>
      <c r="AK36" s="107"/>
      <c r="AL36" s="107"/>
      <c r="AM36" s="107"/>
      <c r="AN36" s="17"/>
      <c r="AO36" s="108" t="s">
        <v>19</v>
      </c>
      <c r="AP36" s="109"/>
      <c r="AQ36" s="109"/>
      <c r="AR36" s="109"/>
      <c r="AS36" s="109"/>
      <c r="AT36" s="12" t="s">
        <v>0</v>
      </c>
      <c r="AU36" s="109">
        <v>0</v>
      </c>
      <c r="AV36" s="109"/>
      <c r="AW36" s="109"/>
      <c r="AX36" s="12" t="s">
        <v>16</v>
      </c>
      <c r="AY36" s="106">
        <v>47</v>
      </c>
      <c r="AZ36" s="106"/>
      <c r="BA36" s="106"/>
      <c r="BB36" s="12" t="s">
        <v>1</v>
      </c>
      <c r="BC36" s="107">
        <f>AU36*AY36</f>
        <v>0</v>
      </c>
      <c r="BD36" s="107"/>
      <c r="BE36" s="107"/>
      <c r="BF36" s="107"/>
      <c r="BG36" s="17"/>
      <c r="BH36" s="108" t="s">
        <v>19</v>
      </c>
      <c r="BI36" s="109"/>
      <c r="BJ36" s="109"/>
      <c r="BK36" s="109"/>
      <c r="BL36" s="109"/>
      <c r="BM36" s="12" t="s">
        <v>0</v>
      </c>
      <c r="BN36" s="109">
        <v>0</v>
      </c>
      <c r="BO36" s="109"/>
      <c r="BP36" s="109"/>
      <c r="BQ36" s="12" t="s">
        <v>16</v>
      </c>
      <c r="BR36" s="106">
        <v>47</v>
      </c>
      <c r="BS36" s="106"/>
      <c r="BT36" s="106"/>
      <c r="BU36" s="12" t="s">
        <v>1</v>
      </c>
      <c r="BV36" s="107">
        <f>BN36*BR36</f>
        <v>0</v>
      </c>
      <c r="BW36" s="107"/>
      <c r="BX36" s="107"/>
      <c r="BY36" s="107"/>
      <c r="BZ36" s="17"/>
    </row>
    <row r="37" spans="2:78" ht="11.25" customHeight="1" x14ac:dyDescent="0.2">
      <c r="B37" s="1"/>
      <c r="C37" s="108" t="s">
        <v>20</v>
      </c>
      <c r="D37" s="109"/>
      <c r="E37" s="109"/>
      <c r="F37" s="109"/>
      <c r="G37" s="109"/>
      <c r="H37" s="12" t="s">
        <v>0</v>
      </c>
      <c r="I37" s="109">
        <v>0</v>
      </c>
      <c r="J37" s="109"/>
      <c r="K37" s="109"/>
      <c r="L37" s="12" t="s">
        <v>16</v>
      </c>
      <c r="M37" s="106">
        <v>7</v>
      </c>
      <c r="N37" s="106"/>
      <c r="O37" s="106"/>
      <c r="P37" s="12" t="s">
        <v>1</v>
      </c>
      <c r="Q37" s="110">
        <f>I37*M37</f>
        <v>0</v>
      </c>
      <c r="R37" s="110"/>
      <c r="S37" s="110"/>
      <c r="T37" s="110"/>
      <c r="U37" s="17"/>
      <c r="V37" s="108" t="s">
        <v>20</v>
      </c>
      <c r="W37" s="109"/>
      <c r="X37" s="109"/>
      <c r="Y37" s="109"/>
      <c r="Z37" s="109"/>
      <c r="AA37" s="12" t="s">
        <v>0</v>
      </c>
      <c r="AB37" s="109">
        <v>0</v>
      </c>
      <c r="AC37" s="109"/>
      <c r="AD37" s="109"/>
      <c r="AE37" s="12" t="s">
        <v>16</v>
      </c>
      <c r="AF37" s="106">
        <v>7</v>
      </c>
      <c r="AG37" s="106"/>
      <c r="AH37" s="106"/>
      <c r="AI37" s="12" t="s">
        <v>1</v>
      </c>
      <c r="AJ37" s="110">
        <f>AB37*AF37</f>
        <v>0</v>
      </c>
      <c r="AK37" s="110"/>
      <c r="AL37" s="110"/>
      <c r="AM37" s="110"/>
      <c r="AN37" s="17"/>
      <c r="AO37" s="108" t="s">
        <v>20</v>
      </c>
      <c r="AP37" s="109"/>
      <c r="AQ37" s="109"/>
      <c r="AR37" s="109"/>
      <c r="AS37" s="109"/>
      <c r="AT37" s="12" t="s">
        <v>0</v>
      </c>
      <c r="AU37" s="109">
        <v>0</v>
      </c>
      <c r="AV37" s="109"/>
      <c r="AW37" s="109"/>
      <c r="AX37" s="12" t="s">
        <v>16</v>
      </c>
      <c r="AY37" s="106">
        <v>7</v>
      </c>
      <c r="AZ37" s="106"/>
      <c r="BA37" s="106"/>
      <c r="BB37" s="12" t="s">
        <v>1</v>
      </c>
      <c r="BC37" s="110">
        <f>AU37*AY37</f>
        <v>0</v>
      </c>
      <c r="BD37" s="110"/>
      <c r="BE37" s="110"/>
      <c r="BF37" s="110"/>
      <c r="BG37" s="17"/>
      <c r="BH37" s="108" t="s">
        <v>20</v>
      </c>
      <c r="BI37" s="109"/>
      <c r="BJ37" s="109"/>
      <c r="BK37" s="109"/>
      <c r="BL37" s="109"/>
      <c r="BM37" s="12" t="s">
        <v>0</v>
      </c>
      <c r="BN37" s="109">
        <v>0</v>
      </c>
      <c r="BO37" s="109"/>
      <c r="BP37" s="109"/>
      <c r="BQ37" s="12" t="s">
        <v>16</v>
      </c>
      <c r="BR37" s="106">
        <v>7</v>
      </c>
      <c r="BS37" s="106"/>
      <c r="BT37" s="106"/>
      <c r="BU37" s="12" t="s">
        <v>1</v>
      </c>
      <c r="BV37" s="110">
        <f>BN37*BR37</f>
        <v>0</v>
      </c>
      <c r="BW37" s="110"/>
      <c r="BX37" s="110"/>
      <c r="BY37" s="110"/>
      <c r="BZ37" s="17"/>
    </row>
    <row r="38" spans="2:78" ht="11.25" customHeight="1" x14ac:dyDescent="0.2">
      <c r="B38" s="1"/>
      <c r="C38" s="22"/>
      <c r="Q38" s="111">
        <f>Q31+Q32+Q33+Q34+Q35+Q36+Q37</f>
        <v>0</v>
      </c>
      <c r="R38" s="112"/>
      <c r="S38" s="112"/>
      <c r="T38" s="112"/>
      <c r="U38" s="17"/>
      <c r="V38" s="22"/>
      <c r="AJ38" s="111">
        <f>SUM(AJ31:AM37)</f>
        <v>0</v>
      </c>
      <c r="AK38" s="112"/>
      <c r="AL38" s="112"/>
      <c r="AM38" s="112"/>
      <c r="AN38" s="17"/>
      <c r="AO38" s="22"/>
      <c r="BC38" s="111">
        <f>BC31+BC32+BC33+BC34+BC35+BC36+BC37</f>
        <v>0</v>
      </c>
      <c r="BD38" s="112"/>
      <c r="BE38" s="112"/>
      <c r="BF38" s="112"/>
      <c r="BG38" s="17"/>
      <c r="BH38" s="22"/>
      <c r="BV38" s="111">
        <f>BV31+BV32+BV33+BV34+BV35+BV36+BV37</f>
        <v>0</v>
      </c>
      <c r="BW38" s="112"/>
      <c r="BX38" s="112"/>
      <c r="BY38" s="112"/>
      <c r="BZ38" s="17"/>
    </row>
    <row r="39" spans="2:78" ht="11.25" customHeight="1" x14ac:dyDescent="0.2">
      <c r="B39" s="1"/>
      <c r="C39" s="22"/>
      <c r="D39" s="109" t="s">
        <v>22</v>
      </c>
      <c r="E39" s="109"/>
      <c r="F39" s="109"/>
      <c r="G39" s="109"/>
      <c r="H39" s="109"/>
      <c r="I39" s="109"/>
      <c r="J39" s="12" t="s">
        <v>0</v>
      </c>
      <c r="K39" s="116">
        <f>(I31*6.4)*R39</f>
        <v>0</v>
      </c>
      <c r="L39" s="116"/>
      <c r="M39" s="116"/>
      <c r="Q39" s="23" t="s">
        <v>16</v>
      </c>
      <c r="R39" s="117"/>
      <c r="S39" s="117"/>
      <c r="T39" s="117"/>
      <c r="U39" s="17"/>
      <c r="V39" s="22"/>
      <c r="W39" s="109" t="s">
        <v>22</v>
      </c>
      <c r="X39" s="109"/>
      <c r="Y39" s="109"/>
      <c r="Z39" s="109"/>
      <c r="AA39" s="109"/>
      <c r="AB39" s="109"/>
      <c r="AC39" s="12" t="s">
        <v>0</v>
      </c>
      <c r="AD39" s="116">
        <f>(AB31*6.4)*AK39</f>
        <v>0</v>
      </c>
      <c r="AE39" s="116"/>
      <c r="AF39" s="116"/>
      <c r="AJ39" s="23" t="s">
        <v>16</v>
      </c>
      <c r="AK39" s="117"/>
      <c r="AL39" s="117"/>
      <c r="AM39" s="117"/>
      <c r="AN39" s="17"/>
      <c r="AO39" s="22"/>
      <c r="AP39" s="109" t="s">
        <v>22</v>
      </c>
      <c r="AQ39" s="109"/>
      <c r="AR39" s="109"/>
      <c r="AS39" s="109"/>
      <c r="AT39" s="109"/>
      <c r="AU39" s="109"/>
      <c r="AV39" s="12" t="s">
        <v>0</v>
      </c>
      <c r="AW39" s="116">
        <f>(AU31*6.4)*BD39</f>
        <v>0</v>
      </c>
      <c r="AX39" s="116"/>
      <c r="AY39" s="116"/>
      <c r="BC39" s="23" t="s">
        <v>16</v>
      </c>
      <c r="BD39" s="117"/>
      <c r="BE39" s="117"/>
      <c r="BF39" s="117"/>
      <c r="BG39" s="17"/>
      <c r="BH39" s="22"/>
      <c r="BI39" s="109" t="s">
        <v>22</v>
      </c>
      <c r="BJ39" s="109"/>
      <c r="BK39" s="109"/>
      <c r="BL39" s="109"/>
      <c r="BM39" s="109"/>
      <c r="BN39" s="109"/>
      <c r="BO39" s="12" t="s">
        <v>0</v>
      </c>
      <c r="BP39" s="116">
        <f>(BN31*6.4)*BW39</f>
        <v>0</v>
      </c>
      <c r="BQ39" s="116"/>
      <c r="BR39" s="116"/>
      <c r="BV39" s="23" t="s">
        <v>16</v>
      </c>
      <c r="BW39" s="117"/>
      <c r="BX39" s="117"/>
      <c r="BY39" s="117"/>
      <c r="BZ39" s="17"/>
    </row>
    <row r="40" spans="2:78" ht="11.25" customHeight="1" x14ac:dyDescent="0.2">
      <c r="B40" s="1"/>
      <c r="C40" s="24"/>
      <c r="D40" s="113" t="s">
        <v>78</v>
      </c>
      <c r="E40" s="113"/>
      <c r="F40" s="113"/>
      <c r="G40" s="113"/>
      <c r="H40" s="113"/>
      <c r="I40" s="113"/>
      <c r="J40" s="11" t="s">
        <v>0</v>
      </c>
      <c r="K40" s="113">
        <v>0</v>
      </c>
      <c r="L40" s="113"/>
      <c r="M40" s="113"/>
      <c r="N40" s="11"/>
      <c r="O40" s="11"/>
      <c r="P40" s="11"/>
      <c r="Q40" s="114">
        <f>Q38*R39</f>
        <v>0</v>
      </c>
      <c r="R40" s="115"/>
      <c r="S40" s="115"/>
      <c r="T40" s="115"/>
      <c r="U40" s="20"/>
      <c r="V40" s="24"/>
      <c r="W40" s="113" t="s">
        <v>78</v>
      </c>
      <c r="X40" s="113"/>
      <c r="Y40" s="113"/>
      <c r="Z40" s="113"/>
      <c r="AA40" s="113"/>
      <c r="AB40" s="113"/>
      <c r="AC40" s="11" t="s">
        <v>0</v>
      </c>
      <c r="AD40" s="113">
        <v>0</v>
      </c>
      <c r="AE40" s="113"/>
      <c r="AF40" s="113"/>
      <c r="AG40" s="11"/>
      <c r="AH40" s="11"/>
      <c r="AI40" s="11"/>
      <c r="AJ40" s="114">
        <f>AJ38*AK39</f>
        <v>0</v>
      </c>
      <c r="AK40" s="115"/>
      <c r="AL40" s="115"/>
      <c r="AM40" s="115"/>
      <c r="AN40" s="20"/>
      <c r="AO40" s="24"/>
      <c r="AP40" s="113" t="s">
        <v>78</v>
      </c>
      <c r="AQ40" s="113"/>
      <c r="AR40" s="113"/>
      <c r="AS40" s="113"/>
      <c r="AT40" s="113"/>
      <c r="AU40" s="113"/>
      <c r="AV40" s="11" t="s">
        <v>0</v>
      </c>
      <c r="AW40" s="113">
        <v>0</v>
      </c>
      <c r="AX40" s="113"/>
      <c r="AY40" s="113"/>
      <c r="AZ40" s="11"/>
      <c r="BA40" s="11"/>
      <c r="BB40" s="11"/>
      <c r="BC40" s="114">
        <f>BC38*BD39</f>
        <v>0</v>
      </c>
      <c r="BD40" s="115"/>
      <c r="BE40" s="115"/>
      <c r="BF40" s="115"/>
      <c r="BG40" s="20"/>
      <c r="BH40" s="24"/>
      <c r="BI40" s="113" t="s">
        <v>78</v>
      </c>
      <c r="BJ40" s="113"/>
      <c r="BK40" s="113"/>
      <c r="BL40" s="113"/>
      <c r="BM40" s="113"/>
      <c r="BN40" s="113"/>
      <c r="BO40" s="11" t="s">
        <v>0</v>
      </c>
      <c r="BP40" s="113">
        <v>0</v>
      </c>
      <c r="BQ40" s="113"/>
      <c r="BR40" s="113"/>
      <c r="BS40" s="11"/>
      <c r="BT40" s="11"/>
      <c r="BU40" s="11"/>
      <c r="BV40" s="114">
        <f>BV38*BW39</f>
        <v>0</v>
      </c>
      <c r="BW40" s="115"/>
      <c r="BX40" s="115"/>
      <c r="BY40" s="115"/>
      <c r="BZ40" s="20"/>
    </row>
    <row r="41" spans="2:78" ht="3" customHeight="1" x14ac:dyDescent="0.2">
      <c r="B41" s="1"/>
      <c r="C41" s="16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6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6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6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6"/>
    </row>
    <row r="42" spans="2:78" ht="11.25" customHeight="1" x14ac:dyDescent="0.2">
      <c r="B42" s="1"/>
      <c r="C42" s="102" t="s">
        <v>15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4"/>
      <c r="V42" s="102" t="s">
        <v>15</v>
      </c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4"/>
      <c r="AO42" s="102" t="s">
        <v>15</v>
      </c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4"/>
      <c r="BH42" s="102" t="s">
        <v>15</v>
      </c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4"/>
    </row>
    <row r="43" spans="2:78" ht="11.25" customHeight="1" x14ac:dyDescent="0.2">
      <c r="B43" s="1"/>
      <c r="C43" s="22"/>
      <c r="I43" s="105"/>
      <c r="J43" s="105"/>
      <c r="K43" s="105"/>
      <c r="L43" s="12" t="s">
        <v>16</v>
      </c>
      <c r="M43" s="105"/>
      <c r="N43" s="105"/>
      <c r="O43" s="105"/>
      <c r="U43" s="17"/>
      <c r="V43" s="22"/>
      <c r="AB43" s="105"/>
      <c r="AC43" s="105"/>
      <c r="AD43" s="105"/>
      <c r="AE43" s="12" t="s">
        <v>16</v>
      </c>
      <c r="AF43" s="105"/>
      <c r="AG43" s="105"/>
      <c r="AH43" s="105"/>
      <c r="AN43" s="17"/>
      <c r="AO43" s="22"/>
      <c r="AU43" s="105"/>
      <c r="AV43" s="105"/>
      <c r="AW43" s="105"/>
      <c r="AX43" s="12" t="s">
        <v>16</v>
      </c>
      <c r="AY43" s="105"/>
      <c r="AZ43" s="105"/>
      <c r="BA43" s="105"/>
      <c r="BG43" s="17"/>
      <c r="BH43" s="22"/>
      <c r="BN43" s="105"/>
      <c r="BO43" s="105"/>
      <c r="BP43" s="105"/>
      <c r="BQ43" s="12" t="s">
        <v>16</v>
      </c>
      <c r="BR43" s="105"/>
      <c r="BS43" s="105"/>
      <c r="BT43" s="105"/>
      <c r="BZ43" s="17"/>
    </row>
    <row r="44" spans="2:78" ht="11.25" customHeight="1" x14ac:dyDescent="0.2">
      <c r="B44" s="1"/>
      <c r="C44" s="108" t="s">
        <v>21</v>
      </c>
      <c r="D44" s="109"/>
      <c r="E44" s="109"/>
      <c r="F44" s="109"/>
      <c r="G44" s="109"/>
      <c r="H44" s="12" t="s">
        <v>0</v>
      </c>
      <c r="I44" s="106">
        <f>(I43*M43)/144</f>
        <v>0</v>
      </c>
      <c r="J44" s="106"/>
      <c r="K44" s="106"/>
      <c r="L44" s="12" t="s">
        <v>16</v>
      </c>
      <c r="M44" s="106">
        <v>9.15</v>
      </c>
      <c r="N44" s="106"/>
      <c r="O44" s="106"/>
      <c r="P44" s="12" t="s">
        <v>1</v>
      </c>
      <c r="Q44" s="107">
        <f>I44*M44</f>
        <v>0</v>
      </c>
      <c r="R44" s="107"/>
      <c r="S44" s="107"/>
      <c r="T44" s="107"/>
      <c r="U44" s="17"/>
      <c r="V44" s="108" t="s">
        <v>21</v>
      </c>
      <c r="W44" s="109"/>
      <c r="X44" s="109"/>
      <c r="Y44" s="109"/>
      <c r="Z44" s="109"/>
      <c r="AA44" s="12" t="s">
        <v>0</v>
      </c>
      <c r="AB44" s="106">
        <f>(AB43*AF43)/144</f>
        <v>0</v>
      </c>
      <c r="AC44" s="106"/>
      <c r="AD44" s="106"/>
      <c r="AE44" s="12" t="s">
        <v>16</v>
      </c>
      <c r="AF44" s="106">
        <v>9.15</v>
      </c>
      <c r="AG44" s="106"/>
      <c r="AH44" s="106"/>
      <c r="AI44" s="12" t="s">
        <v>1</v>
      </c>
      <c r="AJ44" s="107">
        <f>AB44*AF44</f>
        <v>0</v>
      </c>
      <c r="AK44" s="107"/>
      <c r="AL44" s="107"/>
      <c r="AM44" s="107"/>
      <c r="AN44" s="17"/>
      <c r="AO44" s="108" t="s">
        <v>21</v>
      </c>
      <c r="AP44" s="109"/>
      <c r="AQ44" s="109"/>
      <c r="AR44" s="109"/>
      <c r="AS44" s="109"/>
      <c r="AT44" s="12" t="s">
        <v>0</v>
      </c>
      <c r="AU44" s="106">
        <f>(AU43*AY43)/144</f>
        <v>0</v>
      </c>
      <c r="AV44" s="106"/>
      <c r="AW44" s="106"/>
      <c r="AX44" s="12" t="s">
        <v>16</v>
      </c>
      <c r="AY44" s="106">
        <v>9.15</v>
      </c>
      <c r="AZ44" s="106"/>
      <c r="BA44" s="106"/>
      <c r="BB44" s="12" t="s">
        <v>1</v>
      </c>
      <c r="BC44" s="107">
        <f>AU44*AY44</f>
        <v>0</v>
      </c>
      <c r="BD44" s="107"/>
      <c r="BE44" s="107"/>
      <c r="BF44" s="107"/>
      <c r="BG44" s="17"/>
      <c r="BH44" s="108" t="s">
        <v>21</v>
      </c>
      <c r="BI44" s="109"/>
      <c r="BJ44" s="109"/>
      <c r="BK44" s="109"/>
      <c r="BL44" s="109"/>
      <c r="BM44" s="12" t="s">
        <v>0</v>
      </c>
      <c r="BN44" s="106">
        <f>(BN43*BR43)/144</f>
        <v>0</v>
      </c>
      <c r="BO44" s="106"/>
      <c r="BP44" s="106"/>
      <c r="BQ44" s="12" t="s">
        <v>16</v>
      </c>
      <c r="BR44" s="106">
        <v>9.15</v>
      </c>
      <c r="BS44" s="106"/>
      <c r="BT44" s="106"/>
      <c r="BU44" s="12" t="s">
        <v>1</v>
      </c>
      <c r="BV44" s="107">
        <f>BN44*BR44</f>
        <v>0</v>
      </c>
      <c r="BW44" s="107"/>
      <c r="BX44" s="107"/>
      <c r="BY44" s="107"/>
      <c r="BZ44" s="17"/>
    </row>
    <row r="45" spans="2:78" ht="11.25" customHeight="1" x14ac:dyDescent="0.2">
      <c r="B45" s="1"/>
      <c r="C45" s="108" t="s">
        <v>43</v>
      </c>
      <c r="D45" s="109"/>
      <c r="E45" s="109"/>
      <c r="F45" s="109"/>
      <c r="G45" s="109"/>
      <c r="H45" s="12" t="s">
        <v>0</v>
      </c>
      <c r="I45" s="109">
        <v>0</v>
      </c>
      <c r="J45" s="109"/>
      <c r="K45" s="109"/>
      <c r="L45" s="12" t="s">
        <v>16</v>
      </c>
      <c r="M45" s="106">
        <v>0.15</v>
      </c>
      <c r="N45" s="106"/>
      <c r="O45" s="106"/>
      <c r="P45" s="12" t="s">
        <v>1</v>
      </c>
      <c r="Q45" s="107">
        <f>(I45*M45)*M43</f>
        <v>0</v>
      </c>
      <c r="R45" s="107"/>
      <c r="S45" s="107"/>
      <c r="T45" s="107"/>
      <c r="U45" s="17"/>
      <c r="V45" s="108" t="s">
        <v>43</v>
      </c>
      <c r="W45" s="109"/>
      <c r="X45" s="109"/>
      <c r="Y45" s="109"/>
      <c r="Z45" s="109"/>
      <c r="AA45" s="12" t="s">
        <v>0</v>
      </c>
      <c r="AB45" s="109">
        <v>0</v>
      </c>
      <c r="AC45" s="109"/>
      <c r="AD45" s="109"/>
      <c r="AE45" s="12" t="s">
        <v>16</v>
      </c>
      <c r="AF45" s="106">
        <v>0.15</v>
      </c>
      <c r="AG45" s="106"/>
      <c r="AH45" s="106"/>
      <c r="AI45" s="12" t="s">
        <v>1</v>
      </c>
      <c r="AJ45" s="107">
        <f>(AB45*AF45)*AF43</f>
        <v>0</v>
      </c>
      <c r="AK45" s="107"/>
      <c r="AL45" s="107"/>
      <c r="AM45" s="107"/>
      <c r="AN45" s="17"/>
      <c r="AO45" s="108" t="s">
        <v>43</v>
      </c>
      <c r="AP45" s="109"/>
      <c r="AQ45" s="109"/>
      <c r="AR45" s="109"/>
      <c r="AS45" s="109"/>
      <c r="AT45" s="12" t="s">
        <v>0</v>
      </c>
      <c r="AU45" s="109">
        <v>0</v>
      </c>
      <c r="AV45" s="109"/>
      <c r="AW45" s="109"/>
      <c r="AX45" s="12" t="s">
        <v>16</v>
      </c>
      <c r="AY45" s="106">
        <v>0.15</v>
      </c>
      <c r="AZ45" s="106"/>
      <c r="BA45" s="106"/>
      <c r="BB45" s="12" t="s">
        <v>1</v>
      </c>
      <c r="BC45" s="107">
        <f>(AU45*AY45)*AY43</f>
        <v>0</v>
      </c>
      <c r="BD45" s="107"/>
      <c r="BE45" s="107"/>
      <c r="BF45" s="107"/>
      <c r="BG45" s="17"/>
      <c r="BH45" s="108" t="s">
        <v>43</v>
      </c>
      <c r="BI45" s="109"/>
      <c r="BJ45" s="109"/>
      <c r="BK45" s="109"/>
      <c r="BL45" s="109"/>
      <c r="BM45" s="12" t="s">
        <v>0</v>
      </c>
      <c r="BN45" s="109">
        <v>0</v>
      </c>
      <c r="BO45" s="109"/>
      <c r="BP45" s="109"/>
      <c r="BQ45" s="12" t="s">
        <v>16</v>
      </c>
      <c r="BR45" s="106">
        <v>0.15</v>
      </c>
      <c r="BS45" s="106"/>
      <c r="BT45" s="106"/>
      <c r="BU45" s="12" t="s">
        <v>1</v>
      </c>
      <c r="BV45" s="107">
        <f>(BN45*BR45)*BR43</f>
        <v>0</v>
      </c>
      <c r="BW45" s="107"/>
      <c r="BX45" s="107"/>
      <c r="BY45" s="107"/>
      <c r="BZ45" s="17"/>
    </row>
    <row r="46" spans="2:78" ht="11.25" customHeight="1" x14ac:dyDescent="0.2">
      <c r="B46" s="1"/>
      <c r="C46" s="108" t="s">
        <v>44</v>
      </c>
      <c r="D46" s="109"/>
      <c r="E46" s="109"/>
      <c r="F46" s="109"/>
      <c r="G46" s="109"/>
      <c r="H46" s="12" t="s">
        <v>0</v>
      </c>
      <c r="I46" s="109">
        <v>0</v>
      </c>
      <c r="J46" s="109"/>
      <c r="K46" s="109"/>
      <c r="L46" s="12" t="s">
        <v>16</v>
      </c>
      <c r="M46" s="106">
        <v>0.15</v>
      </c>
      <c r="N46" s="106"/>
      <c r="O46" s="106"/>
      <c r="P46" s="12" t="s">
        <v>1</v>
      </c>
      <c r="Q46" s="107">
        <f>(I46*M46)*I43</f>
        <v>0</v>
      </c>
      <c r="R46" s="107"/>
      <c r="S46" s="107"/>
      <c r="T46" s="107"/>
      <c r="U46" s="17"/>
      <c r="V46" s="108" t="s">
        <v>44</v>
      </c>
      <c r="W46" s="109"/>
      <c r="X46" s="109"/>
      <c r="Y46" s="109"/>
      <c r="Z46" s="109"/>
      <c r="AA46" s="12" t="s">
        <v>0</v>
      </c>
      <c r="AB46" s="109">
        <v>0</v>
      </c>
      <c r="AC46" s="109"/>
      <c r="AD46" s="109"/>
      <c r="AE46" s="12" t="s">
        <v>16</v>
      </c>
      <c r="AF46" s="106">
        <v>0.15</v>
      </c>
      <c r="AG46" s="106"/>
      <c r="AH46" s="106"/>
      <c r="AI46" s="12" t="s">
        <v>1</v>
      </c>
      <c r="AJ46" s="107">
        <f>(AB46*AF46)*AB43</f>
        <v>0</v>
      </c>
      <c r="AK46" s="107"/>
      <c r="AL46" s="107"/>
      <c r="AM46" s="107"/>
      <c r="AN46" s="17"/>
      <c r="AO46" s="108" t="s">
        <v>44</v>
      </c>
      <c r="AP46" s="109"/>
      <c r="AQ46" s="109"/>
      <c r="AR46" s="109"/>
      <c r="AS46" s="109"/>
      <c r="AT46" s="12" t="s">
        <v>0</v>
      </c>
      <c r="AU46" s="109">
        <v>0</v>
      </c>
      <c r="AV46" s="109"/>
      <c r="AW46" s="109"/>
      <c r="AX46" s="12" t="s">
        <v>16</v>
      </c>
      <c r="AY46" s="106">
        <v>0.15</v>
      </c>
      <c r="AZ46" s="106"/>
      <c r="BA46" s="106"/>
      <c r="BB46" s="12" t="s">
        <v>1</v>
      </c>
      <c r="BC46" s="107">
        <f>(AU46*AY46)*AU43</f>
        <v>0</v>
      </c>
      <c r="BD46" s="107"/>
      <c r="BE46" s="107"/>
      <c r="BF46" s="107"/>
      <c r="BG46" s="17"/>
      <c r="BH46" s="108" t="s">
        <v>44</v>
      </c>
      <c r="BI46" s="109"/>
      <c r="BJ46" s="109"/>
      <c r="BK46" s="109"/>
      <c r="BL46" s="109"/>
      <c r="BM46" s="12" t="s">
        <v>0</v>
      </c>
      <c r="BN46" s="109">
        <v>0</v>
      </c>
      <c r="BO46" s="109"/>
      <c r="BP46" s="109"/>
      <c r="BQ46" s="12" t="s">
        <v>16</v>
      </c>
      <c r="BR46" s="106">
        <v>0.15</v>
      </c>
      <c r="BS46" s="106"/>
      <c r="BT46" s="106"/>
      <c r="BU46" s="12" t="s">
        <v>1</v>
      </c>
      <c r="BV46" s="107">
        <f>(BN46*BR46)*BN43</f>
        <v>0</v>
      </c>
      <c r="BW46" s="107"/>
      <c r="BX46" s="107"/>
      <c r="BY46" s="107"/>
      <c r="BZ46" s="17"/>
    </row>
    <row r="47" spans="2:78" ht="11.25" customHeight="1" x14ac:dyDescent="0.2">
      <c r="B47" s="1"/>
      <c r="C47" s="108" t="s">
        <v>17</v>
      </c>
      <c r="D47" s="109"/>
      <c r="E47" s="109"/>
      <c r="F47" s="109"/>
      <c r="G47" s="109"/>
      <c r="H47" s="12" t="s">
        <v>0</v>
      </c>
      <c r="I47" s="109">
        <v>0</v>
      </c>
      <c r="J47" s="109"/>
      <c r="K47" s="109"/>
      <c r="L47" s="12" t="s">
        <v>16</v>
      </c>
      <c r="M47" s="106">
        <v>31</v>
      </c>
      <c r="N47" s="106"/>
      <c r="O47" s="106"/>
      <c r="P47" s="12" t="s">
        <v>1</v>
      </c>
      <c r="Q47" s="107">
        <f>I47*M47</f>
        <v>0</v>
      </c>
      <c r="R47" s="107"/>
      <c r="S47" s="107"/>
      <c r="T47" s="107"/>
      <c r="U47" s="17"/>
      <c r="V47" s="108" t="s">
        <v>17</v>
      </c>
      <c r="W47" s="109"/>
      <c r="X47" s="109"/>
      <c r="Y47" s="109"/>
      <c r="Z47" s="109"/>
      <c r="AA47" s="12" t="s">
        <v>0</v>
      </c>
      <c r="AB47" s="109">
        <v>0</v>
      </c>
      <c r="AC47" s="109"/>
      <c r="AD47" s="109"/>
      <c r="AE47" s="12" t="s">
        <v>16</v>
      </c>
      <c r="AF47" s="106">
        <v>31</v>
      </c>
      <c r="AG47" s="106"/>
      <c r="AH47" s="106"/>
      <c r="AI47" s="12" t="s">
        <v>1</v>
      </c>
      <c r="AJ47" s="107">
        <f>AB47*AF47</f>
        <v>0</v>
      </c>
      <c r="AK47" s="107"/>
      <c r="AL47" s="107"/>
      <c r="AM47" s="107"/>
      <c r="AN47" s="17"/>
      <c r="AO47" s="108" t="s">
        <v>17</v>
      </c>
      <c r="AP47" s="109"/>
      <c r="AQ47" s="109"/>
      <c r="AR47" s="109"/>
      <c r="AS47" s="109"/>
      <c r="AT47" s="12" t="s">
        <v>0</v>
      </c>
      <c r="AU47" s="109">
        <v>0</v>
      </c>
      <c r="AV47" s="109"/>
      <c r="AW47" s="109"/>
      <c r="AX47" s="12" t="s">
        <v>16</v>
      </c>
      <c r="AY47" s="106">
        <v>31</v>
      </c>
      <c r="AZ47" s="106"/>
      <c r="BA47" s="106"/>
      <c r="BB47" s="12" t="s">
        <v>1</v>
      </c>
      <c r="BC47" s="107">
        <f>AU47*AY47</f>
        <v>0</v>
      </c>
      <c r="BD47" s="107"/>
      <c r="BE47" s="107"/>
      <c r="BF47" s="107"/>
      <c r="BG47" s="17"/>
      <c r="BH47" s="108" t="s">
        <v>17</v>
      </c>
      <c r="BI47" s="109"/>
      <c r="BJ47" s="109"/>
      <c r="BK47" s="109"/>
      <c r="BL47" s="109"/>
      <c r="BM47" s="12" t="s">
        <v>0</v>
      </c>
      <c r="BN47" s="109">
        <v>0</v>
      </c>
      <c r="BO47" s="109"/>
      <c r="BP47" s="109"/>
      <c r="BQ47" s="12" t="s">
        <v>16</v>
      </c>
      <c r="BR47" s="106">
        <v>31</v>
      </c>
      <c r="BS47" s="106"/>
      <c r="BT47" s="106"/>
      <c r="BU47" s="12" t="s">
        <v>1</v>
      </c>
      <c r="BV47" s="107">
        <f>BN47*BR47</f>
        <v>0</v>
      </c>
      <c r="BW47" s="107"/>
      <c r="BX47" s="107"/>
      <c r="BY47" s="107"/>
      <c r="BZ47" s="17"/>
    </row>
    <row r="48" spans="2:78" ht="11.25" customHeight="1" x14ac:dyDescent="0.2">
      <c r="B48" s="1"/>
      <c r="C48" s="108" t="s">
        <v>18</v>
      </c>
      <c r="D48" s="109"/>
      <c r="E48" s="109"/>
      <c r="F48" s="109"/>
      <c r="G48" s="109"/>
      <c r="H48" s="12" t="s">
        <v>0</v>
      </c>
      <c r="I48" s="109">
        <v>0</v>
      </c>
      <c r="J48" s="109"/>
      <c r="K48" s="109"/>
      <c r="L48" s="12" t="s">
        <v>16</v>
      </c>
      <c r="M48" s="106">
        <v>12.41</v>
      </c>
      <c r="N48" s="106"/>
      <c r="O48" s="106"/>
      <c r="P48" s="12" t="s">
        <v>1</v>
      </c>
      <c r="Q48" s="107">
        <f>I48*M48</f>
        <v>0</v>
      </c>
      <c r="R48" s="107"/>
      <c r="S48" s="107"/>
      <c r="T48" s="107"/>
      <c r="U48" s="17"/>
      <c r="V48" s="108" t="s">
        <v>18</v>
      </c>
      <c r="W48" s="109"/>
      <c r="X48" s="109"/>
      <c r="Y48" s="109"/>
      <c r="Z48" s="109"/>
      <c r="AA48" s="12" t="s">
        <v>0</v>
      </c>
      <c r="AB48" s="109">
        <v>0</v>
      </c>
      <c r="AC48" s="109"/>
      <c r="AD48" s="109"/>
      <c r="AE48" s="12" t="s">
        <v>16</v>
      </c>
      <c r="AF48" s="106">
        <v>12.41</v>
      </c>
      <c r="AG48" s="106"/>
      <c r="AH48" s="106"/>
      <c r="AI48" s="12" t="s">
        <v>1</v>
      </c>
      <c r="AJ48" s="107">
        <f>AB48*AF48</f>
        <v>0</v>
      </c>
      <c r="AK48" s="107"/>
      <c r="AL48" s="107"/>
      <c r="AM48" s="107"/>
      <c r="AN48" s="17"/>
      <c r="AO48" s="108" t="s">
        <v>18</v>
      </c>
      <c r="AP48" s="109"/>
      <c r="AQ48" s="109"/>
      <c r="AR48" s="109"/>
      <c r="AS48" s="109"/>
      <c r="AT48" s="12" t="s">
        <v>0</v>
      </c>
      <c r="AU48" s="109">
        <v>0</v>
      </c>
      <c r="AV48" s="109"/>
      <c r="AW48" s="109"/>
      <c r="AX48" s="12" t="s">
        <v>16</v>
      </c>
      <c r="AY48" s="106">
        <v>12.41</v>
      </c>
      <c r="AZ48" s="106"/>
      <c r="BA48" s="106"/>
      <c r="BB48" s="12" t="s">
        <v>1</v>
      </c>
      <c r="BC48" s="107">
        <f>AU48*AY48</f>
        <v>0</v>
      </c>
      <c r="BD48" s="107"/>
      <c r="BE48" s="107"/>
      <c r="BF48" s="107"/>
      <c r="BG48" s="17"/>
      <c r="BH48" s="108" t="s">
        <v>18</v>
      </c>
      <c r="BI48" s="109"/>
      <c r="BJ48" s="109"/>
      <c r="BK48" s="109"/>
      <c r="BL48" s="109"/>
      <c r="BM48" s="12" t="s">
        <v>0</v>
      </c>
      <c r="BN48" s="109">
        <v>0</v>
      </c>
      <c r="BO48" s="109"/>
      <c r="BP48" s="109"/>
      <c r="BQ48" s="12" t="s">
        <v>16</v>
      </c>
      <c r="BR48" s="106">
        <v>12.41</v>
      </c>
      <c r="BS48" s="106"/>
      <c r="BT48" s="106"/>
      <c r="BU48" s="12" t="s">
        <v>1</v>
      </c>
      <c r="BV48" s="107">
        <f>BN48*BR48</f>
        <v>0</v>
      </c>
      <c r="BW48" s="107"/>
      <c r="BX48" s="107"/>
      <c r="BY48" s="107"/>
      <c r="BZ48" s="17"/>
    </row>
    <row r="49" spans="2:78" ht="11.25" customHeight="1" x14ac:dyDescent="0.2">
      <c r="B49" s="1"/>
      <c r="C49" s="108" t="s">
        <v>19</v>
      </c>
      <c r="D49" s="109"/>
      <c r="E49" s="109"/>
      <c r="F49" s="109"/>
      <c r="G49" s="109"/>
      <c r="H49" s="12" t="s">
        <v>0</v>
      </c>
      <c r="I49" s="109">
        <v>0</v>
      </c>
      <c r="J49" s="109"/>
      <c r="K49" s="109"/>
      <c r="L49" s="12" t="s">
        <v>16</v>
      </c>
      <c r="M49" s="106">
        <v>47</v>
      </c>
      <c r="N49" s="106"/>
      <c r="O49" s="106"/>
      <c r="P49" s="12" t="s">
        <v>1</v>
      </c>
      <c r="Q49" s="107">
        <f>I49*M49</f>
        <v>0</v>
      </c>
      <c r="R49" s="107"/>
      <c r="S49" s="107"/>
      <c r="T49" s="107"/>
      <c r="U49" s="17"/>
      <c r="V49" s="108" t="s">
        <v>19</v>
      </c>
      <c r="W49" s="109"/>
      <c r="X49" s="109"/>
      <c r="Y49" s="109"/>
      <c r="Z49" s="109"/>
      <c r="AA49" s="12" t="s">
        <v>0</v>
      </c>
      <c r="AB49" s="109">
        <v>0</v>
      </c>
      <c r="AC49" s="109"/>
      <c r="AD49" s="109"/>
      <c r="AE49" s="12" t="s">
        <v>16</v>
      </c>
      <c r="AF49" s="106">
        <v>47</v>
      </c>
      <c r="AG49" s="106"/>
      <c r="AH49" s="106"/>
      <c r="AI49" s="12" t="s">
        <v>1</v>
      </c>
      <c r="AJ49" s="107">
        <f>AB49*AF49</f>
        <v>0</v>
      </c>
      <c r="AK49" s="107"/>
      <c r="AL49" s="107"/>
      <c r="AM49" s="107"/>
      <c r="AN49" s="17"/>
      <c r="AO49" s="108" t="s">
        <v>19</v>
      </c>
      <c r="AP49" s="109"/>
      <c r="AQ49" s="109"/>
      <c r="AR49" s="109"/>
      <c r="AS49" s="109"/>
      <c r="AT49" s="12" t="s">
        <v>0</v>
      </c>
      <c r="AU49" s="109">
        <v>0</v>
      </c>
      <c r="AV49" s="109"/>
      <c r="AW49" s="109"/>
      <c r="AX49" s="12" t="s">
        <v>16</v>
      </c>
      <c r="AY49" s="106">
        <v>47</v>
      </c>
      <c r="AZ49" s="106"/>
      <c r="BA49" s="106"/>
      <c r="BB49" s="12" t="s">
        <v>1</v>
      </c>
      <c r="BC49" s="107">
        <f>AU49*AY49</f>
        <v>0</v>
      </c>
      <c r="BD49" s="107"/>
      <c r="BE49" s="107"/>
      <c r="BF49" s="107"/>
      <c r="BG49" s="17"/>
      <c r="BH49" s="108" t="s">
        <v>19</v>
      </c>
      <c r="BI49" s="109"/>
      <c r="BJ49" s="109"/>
      <c r="BK49" s="109"/>
      <c r="BL49" s="109"/>
      <c r="BM49" s="12" t="s">
        <v>0</v>
      </c>
      <c r="BN49" s="109">
        <v>0</v>
      </c>
      <c r="BO49" s="109"/>
      <c r="BP49" s="109"/>
      <c r="BQ49" s="12" t="s">
        <v>16</v>
      </c>
      <c r="BR49" s="106">
        <v>47</v>
      </c>
      <c r="BS49" s="106"/>
      <c r="BT49" s="106"/>
      <c r="BU49" s="12" t="s">
        <v>1</v>
      </c>
      <c r="BV49" s="107">
        <f>BN49*BR49</f>
        <v>0</v>
      </c>
      <c r="BW49" s="107"/>
      <c r="BX49" s="107"/>
      <c r="BY49" s="107"/>
      <c r="BZ49" s="17"/>
    </row>
    <row r="50" spans="2:78" ht="11.25" customHeight="1" x14ac:dyDescent="0.2">
      <c r="B50" s="1"/>
      <c r="C50" s="108" t="s">
        <v>20</v>
      </c>
      <c r="D50" s="109"/>
      <c r="E50" s="109"/>
      <c r="F50" s="109"/>
      <c r="G50" s="109"/>
      <c r="H50" s="12" t="s">
        <v>0</v>
      </c>
      <c r="I50" s="109">
        <v>0</v>
      </c>
      <c r="J50" s="109"/>
      <c r="K50" s="109"/>
      <c r="L50" s="12" t="s">
        <v>16</v>
      </c>
      <c r="M50" s="106">
        <v>7</v>
      </c>
      <c r="N50" s="106"/>
      <c r="O50" s="106"/>
      <c r="P50" s="12" t="s">
        <v>1</v>
      </c>
      <c r="Q50" s="110">
        <f>I50*M50</f>
        <v>0</v>
      </c>
      <c r="R50" s="110"/>
      <c r="S50" s="110"/>
      <c r="T50" s="110"/>
      <c r="U50" s="17"/>
      <c r="V50" s="108" t="s">
        <v>20</v>
      </c>
      <c r="W50" s="109"/>
      <c r="X50" s="109"/>
      <c r="Y50" s="109"/>
      <c r="Z50" s="109"/>
      <c r="AA50" s="12" t="s">
        <v>0</v>
      </c>
      <c r="AB50" s="109">
        <v>0</v>
      </c>
      <c r="AC50" s="109"/>
      <c r="AD50" s="109"/>
      <c r="AE50" s="12" t="s">
        <v>16</v>
      </c>
      <c r="AF50" s="106">
        <v>7</v>
      </c>
      <c r="AG50" s="106"/>
      <c r="AH50" s="106"/>
      <c r="AI50" s="12" t="s">
        <v>1</v>
      </c>
      <c r="AJ50" s="110">
        <f>AB50*AF50</f>
        <v>0</v>
      </c>
      <c r="AK50" s="110"/>
      <c r="AL50" s="110"/>
      <c r="AM50" s="110"/>
      <c r="AN50" s="17"/>
      <c r="AO50" s="108" t="s">
        <v>20</v>
      </c>
      <c r="AP50" s="109"/>
      <c r="AQ50" s="109"/>
      <c r="AR50" s="109"/>
      <c r="AS50" s="109"/>
      <c r="AT50" s="12" t="s">
        <v>0</v>
      </c>
      <c r="AU50" s="109">
        <v>0</v>
      </c>
      <c r="AV50" s="109"/>
      <c r="AW50" s="109"/>
      <c r="AX50" s="12" t="s">
        <v>16</v>
      </c>
      <c r="AY50" s="106">
        <v>7</v>
      </c>
      <c r="AZ50" s="106"/>
      <c r="BA50" s="106"/>
      <c r="BB50" s="12" t="s">
        <v>1</v>
      </c>
      <c r="BC50" s="110">
        <f>AU50*AY50</f>
        <v>0</v>
      </c>
      <c r="BD50" s="110"/>
      <c r="BE50" s="110"/>
      <c r="BF50" s="110"/>
      <c r="BG50" s="17"/>
      <c r="BH50" s="108" t="s">
        <v>20</v>
      </c>
      <c r="BI50" s="109"/>
      <c r="BJ50" s="109"/>
      <c r="BK50" s="109"/>
      <c r="BL50" s="109"/>
      <c r="BM50" s="12" t="s">
        <v>0</v>
      </c>
      <c r="BN50" s="109">
        <v>0</v>
      </c>
      <c r="BO50" s="109"/>
      <c r="BP50" s="109"/>
      <c r="BQ50" s="12" t="s">
        <v>16</v>
      </c>
      <c r="BR50" s="106">
        <v>7</v>
      </c>
      <c r="BS50" s="106"/>
      <c r="BT50" s="106"/>
      <c r="BU50" s="12" t="s">
        <v>1</v>
      </c>
      <c r="BV50" s="110">
        <f>BN50*BR50</f>
        <v>0</v>
      </c>
      <c r="BW50" s="110"/>
      <c r="BX50" s="110"/>
      <c r="BY50" s="110"/>
      <c r="BZ50" s="17"/>
    </row>
    <row r="51" spans="2:78" ht="11.25" customHeight="1" x14ac:dyDescent="0.2">
      <c r="B51" s="1"/>
      <c r="C51" s="22"/>
      <c r="Q51" s="111">
        <f>Q44+Q45+Q46+Q47+Q48+Q49+Q50</f>
        <v>0</v>
      </c>
      <c r="R51" s="112"/>
      <c r="S51" s="112"/>
      <c r="T51" s="112"/>
      <c r="U51" s="17"/>
      <c r="V51" s="22"/>
      <c r="AJ51" s="111">
        <f>SUM(AJ44:AM50)</f>
        <v>0</v>
      </c>
      <c r="AK51" s="112"/>
      <c r="AL51" s="112"/>
      <c r="AM51" s="112"/>
      <c r="AN51" s="17"/>
      <c r="AO51" s="22"/>
      <c r="BC51" s="111">
        <f>BC44+BC45+BC46+BC47+BC48+BC49+BC50</f>
        <v>0</v>
      </c>
      <c r="BD51" s="112"/>
      <c r="BE51" s="112"/>
      <c r="BF51" s="112"/>
      <c r="BG51" s="17"/>
      <c r="BH51" s="22"/>
      <c r="BV51" s="111">
        <f>BV44+BV45+BV46+BV47+BV48+BV49+BV50</f>
        <v>0</v>
      </c>
      <c r="BW51" s="112"/>
      <c r="BX51" s="112"/>
      <c r="BY51" s="112"/>
      <c r="BZ51" s="17"/>
    </row>
    <row r="52" spans="2:78" ht="11.25" customHeight="1" x14ac:dyDescent="0.2">
      <c r="B52" s="1"/>
      <c r="C52" s="22"/>
      <c r="D52" s="109" t="s">
        <v>22</v>
      </c>
      <c r="E52" s="109"/>
      <c r="F52" s="109"/>
      <c r="G52" s="109"/>
      <c r="H52" s="109"/>
      <c r="I52" s="109"/>
      <c r="J52" s="12" t="s">
        <v>0</v>
      </c>
      <c r="K52" s="116">
        <f>(I44*6.4)*R52</f>
        <v>0</v>
      </c>
      <c r="L52" s="116"/>
      <c r="M52" s="116"/>
      <c r="Q52" s="23" t="s">
        <v>16</v>
      </c>
      <c r="R52" s="117"/>
      <c r="S52" s="117"/>
      <c r="T52" s="117"/>
      <c r="U52" s="17"/>
      <c r="V52" s="22"/>
      <c r="W52" s="109" t="s">
        <v>22</v>
      </c>
      <c r="X52" s="109"/>
      <c r="Y52" s="109"/>
      <c r="Z52" s="109"/>
      <c r="AA52" s="109"/>
      <c r="AB52" s="109"/>
      <c r="AC52" s="12" t="s">
        <v>0</v>
      </c>
      <c r="AD52" s="116">
        <f>(AB44*6.4)*AK52</f>
        <v>0</v>
      </c>
      <c r="AE52" s="116"/>
      <c r="AF52" s="116"/>
      <c r="AJ52" s="23" t="s">
        <v>16</v>
      </c>
      <c r="AK52" s="117"/>
      <c r="AL52" s="117"/>
      <c r="AM52" s="117"/>
      <c r="AN52" s="17"/>
      <c r="AO52" s="22"/>
      <c r="AP52" s="109" t="s">
        <v>22</v>
      </c>
      <c r="AQ52" s="109"/>
      <c r="AR52" s="109"/>
      <c r="AS52" s="109"/>
      <c r="AT52" s="109"/>
      <c r="AU52" s="109"/>
      <c r="AV52" s="12" t="s">
        <v>0</v>
      </c>
      <c r="AW52" s="116">
        <f>(AU44*6.4)*BD52</f>
        <v>0</v>
      </c>
      <c r="AX52" s="116"/>
      <c r="AY52" s="116"/>
      <c r="BC52" s="23" t="s">
        <v>16</v>
      </c>
      <c r="BD52" s="117"/>
      <c r="BE52" s="117"/>
      <c r="BF52" s="117"/>
      <c r="BG52" s="17"/>
      <c r="BH52" s="22"/>
      <c r="BI52" s="109" t="s">
        <v>22</v>
      </c>
      <c r="BJ52" s="109"/>
      <c r="BK52" s="109"/>
      <c r="BL52" s="109"/>
      <c r="BM52" s="109"/>
      <c r="BN52" s="109"/>
      <c r="BO52" s="12" t="s">
        <v>0</v>
      </c>
      <c r="BP52" s="116">
        <f>(BN44*6.4)*BW52</f>
        <v>0</v>
      </c>
      <c r="BQ52" s="116"/>
      <c r="BR52" s="116"/>
      <c r="BV52" s="23" t="s">
        <v>16</v>
      </c>
      <c r="BW52" s="117"/>
      <c r="BX52" s="117"/>
      <c r="BY52" s="117"/>
      <c r="BZ52" s="17"/>
    </row>
    <row r="53" spans="2:78" ht="11.25" customHeight="1" x14ac:dyDescent="0.2">
      <c r="B53" s="1"/>
      <c r="C53" s="24"/>
      <c r="D53" s="113" t="s">
        <v>78</v>
      </c>
      <c r="E53" s="113"/>
      <c r="F53" s="113"/>
      <c r="G53" s="113"/>
      <c r="H53" s="113"/>
      <c r="I53" s="113"/>
      <c r="J53" s="11" t="s">
        <v>0</v>
      </c>
      <c r="K53" s="113">
        <v>0</v>
      </c>
      <c r="L53" s="113"/>
      <c r="M53" s="113"/>
      <c r="N53" s="11"/>
      <c r="O53" s="11"/>
      <c r="P53" s="11"/>
      <c r="Q53" s="114">
        <f>Q51*R52</f>
        <v>0</v>
      </c>
      <c r="R53" s="115"/>
      <c r="S53" s="115"/>
      <c r="T53" s="115"/>
      <c r="U53" s="20"/>
      <c r="V53" s="24"/>
      <c r="W53" s="113" t="s">
        <v>78</v>
      </c>
      <c r="X53" s="113"/>
      <c r="Y53" s="113"/>
      <c r="Z53" s="113"/>
      <c r="AA53" s="113"/>
      <c r="AB53" s="113"/>
      <c r="AC53" s="11" t="s">
        <v>0</v>
      </c>
      <c r="AD53" s="113">
        <v>0</v>
      </c>
      <c r="AE53" s="113"/>
      <c r="AF53" s="113"/>
      <c r="AG53" s="11"/>
      <c r="AH53" s="11"/>
      <c r="AI53" s="11"/>
      <c r="AJ53" s="114">
        <f>AJ51*AK52</f>
        <v>0</v>
      </c>
      <c r="AK53" s="115"/>
      <c r="AL53" s="115"/>
      <c r="AM53" s="115"/>
      <c r="AN53" s="20"/>
      <c r="AO53" s="24"/>
      <c r="AP53" s="113" t="s">
        <v>78</v>
      </c>
      <c r="AQ53" s="113"/>
      <c r="AR53" s="113"/>
      <c r="AS53" s="113"/>
      <c r="AT53" s="113"/>
      <c r="AU53" s="113"/>
      <c r="AV53" s="11" t="s">
        <v>0</v>
      </c>
      <c r="AW53" s="113">
        <v>0</v>
      </c>
      <c r="AX53" s="113"/>
      <c r="AY53" s="113"/>
      <c r="AZ53" s="11"/>
      <c r="BA53" s="11"/>
      <c r="BB53" s="11"/>
      <c r="BC53" s="114">
        <f>BC51*BD52</f>
        <v>0</v>
      </c>
      <c r="BD53" s="115"/>
      <c r="BE53" s="115"/>
      <c r="BF53" s="115"/>
      <c r="BG53" s="20"/>
      <c r="BH53" s="24"/>
      <c r="BI53" s="113" t="s">
        <v>78</v>
      </c>
      <c r="BJ53" s="113"/>
      <c r="BK53" s="113"/>
      <c r="BL53" s="113"/>
      <c r="BM53" s="113"/>
      <c r="BN53" s="113"/>
      <c r="BO53" s="11" t="s">
        <v>0</v>
      </c>
      <c r="BP53" s="113">
        <v>0</v>
      </c>
      <c r="BQ53" s="113"/>
      <c r="BR53" s="113"/>
      <c r="BS53" s="11"/>
      <c r="BT53" s="11"/>
      <c r="BU53" s="11"/>
      <c r="BV53" s="114">
        <f>BV51*BW52</f>
        <v>0</v>
      </c>
      <c r="BW53" s="115"/>
      <c r="BX53" s="115"/>
      <c r="BY53" s="115"/>
      <c r="BZ53" s="20"/>
    </row>
    <row r="54" spans="2:78" ht="3" customHeight="1" x14ac:dyDescent="0.2">
      <c r="B54" s="1"/>
      <c r="C54" s="14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4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4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4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4"/>
    </row>
    <row r="55" spans="2:78" ht="11.25" customHeight="1" x14ac:dyDescent="0.2">
      <c r="B55" s="1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L55" s="35"/>
      <c r="BM55" s="13"/>
      <c r="BN55" s="13"/>
      <c r="BO55" s="13"/>
      <c r="BP55" s="13"/>
      <c r="BQ55" s="13"/>
      <c r="BR55" s="13"/>
      <c r="BS55" s="13"/>
      <c r="BT55" s="13"/>
      <c r="BU55" s="13"/>
      <c r="BV55" s="13"/>
    </row>
    <row r="56" spans="2:78" ht="6" customHeight="1" thickBot="1" x14ac:dyDescent="0.25">
      <c r="C56" s="25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8"/>
    </row>
    <row r="57" spans="2:78" ht="11.25" customHeight="1" x14ac:dyDescent="0.2">
      <c r="C57" s="126" t="s">
        <v>23</v>
      </c>
      <c r="D57" s="127"/>
      <c r="E57" s="127"/>
      <c r="F57" s="127"/>
      <c r="G57" s="127"/>
      <c r="H57" s="127"/>
      <c r="I57" s="127"/>
      <c r="J57" s="12" t="s">
        <v>0</v>
      </c>
      <c r="K57" s="106">
        <f>SUM(Q40,Q27,AJ27,BC27,BC40,AJ40,Q14,AJ14,BC14,Q53,AJ53,BC53,BV14,BV27,BV40,BV53)</f>
        <v>19289.760000000002</v>
      </c>
      <c r="L57" s="109"/>
      <c r="M57" s="109"/>
      <c r="N57" s="109"/>
      <c r="O57" s="133"/>
      <c r="Q57" s="129">
        <v>1.35</v>
      </c>
      <c r="R57" s="130"/>
      <c r="S57" s="130"/>
      <c r="T57" s="130"/>
      <c r="U57" s="131" t="s">
        <v>61</v>
      </c>
      <c r="V57" s="132"/>
      <c r="W57" s="132"/>
      <c r="X57" s="132"/>
      <c r="Y57" s="132"/>
      <c r="Z57" s="132"/>
      <c r="AA57" s="132"/>
      <c r="AB57" s="2"/>
      <c r="AC57" s="132" t="s">
        <v>96</v>
      </c>
      <c r="AD57" s="132"/>
      <c r="AE57" s="132"/>
      <c r="AF57" s="132"/>
      <c r="AG57" s="132"/>
      <c r="AH57" s="132"/>
      <c r="AI57" s="134">
        <f>AD141*Q57</f>
        <v>0</v>
      </c>
      <c r="AJ57" s="134"/>
      <c r="AK57" s="134"/>
      <c r="AL57" s="134"/>
      <c r="AM57" s="134"/>
      <c r="AN57" s="134"/>
      <c r="AQ57" s="102" t="s">
        <v>33</v>
      </c>
      <c r="AR57" s="103"/>
      <c r="AS57" s="103"/>
      <c r="AT57" s="103"/>
      <c r="AU57" s="103"/>
      <c r="AV57" s="103"/>
      <c r="AW57" s="103"/>
      <c r="AX57" s="103"/>
      <c r="AY57" s="16" t="s">
        <v>1</v>
      </c>
      <c r="AZ57" s="119">
        <f>K13+AD13+AW13+K26+AD26+AW26+K39+AD39+AW39+K52+AD52+AW52+BP13+BP26+BP39+BP52</f>
        <v>11289.6</v>
      </c>
      <c r="BA57" s="120"/>
      <c r="BB57" s="120"/>
      <c r="BC57" s="120"/>
      <c r="BD57" s="103" t="s">
        <v>75</v>
      </c>
      <c r="BE57" s="103"/>
      <c r="BF57" s="103"/>
      <c r="BG57" s="104"/>
      <c r="BI57" s="121" t="s">
        <v>131</v>
      </c>
      <c r="BJ57" s="122"/>
      <c r="BK57" s="122"/>
      <c r="BL57" s="122"/>
      <c r="BM57" s="122"/>
      <c r="BN57" s="122"/>
      <c r="BO57" s="122"/>
      <c r="BP57" s="122"/>
      <c r="BQ57" s="36"/>
      <c r="BR57" s="123">
        <v>0</v>
      </c>
      <c r="BS57" s="124"/>
      <c r="BT57" s="124"/>
      <c r="BU57" s="124"/>
      <c r="BV57" s="124"/>
      <c r="BW57" s="124"/>
      <c r="BX57" s="124"/>
      <c r="BY57" s="125"/>
    </row>
    <row r="58" spans="2:78" ht="11.25" customHeight="1" x14ac:dyDescent="0.2">
      <c r="C58" s="126" t="s">
        <v>24</v>
      </c>
      <c r="D58" s="127"/>
      <c r="E58" s="127"/>
      <c r="F58" s="127"/>
      <c r="G58" s="127"/>
      <c r="H58" s="127"/>
      <c r="I58" s="127"/>
      <c r="J58" s="12" t="s">
        <v>0</v>
      </c>
      <c r="K58" s="106">
        <f>K57*17%</f>
        <v>3279.2592000000004</v>
      </c>
      <c r="L58" s="106"/>
      <c r="M58" s="106"/>
      <c r="N58" s="106"/>
      <c r="O58" s="128"/>
      <c r="Q58" s="129">
        <v>1.35</v>
      </c>
      <c r="R58" s="130"/>
      <c r="S58" s="130"/>
      <c r="T58" s="130"/>
      <c r="U58" s="131" t="s">
        <v>132</v>
      </c>
      <c r="V58" s="132"/>
      <c r="W58" s="132"/>
      <c r="X58" s="132"/>
      <c r="Y58" s="132"/>
      <c r="Z58" s="132"/>
      <c r="AA58" s="132"/>
      <c r="AB58" s="2"/>
      <c r="AC58" s="132" t="s">
        <v>97</v>
      </c>
      <c r="AD58" s="132"/>
      <c r="AE58" s="132"/>
      <c r="AF58" s="132"/>
      <c r="AG58" s="132"/>
      <c r="AH58" s="132"/>
      <c r="AI58" s="134">
        <f>AM141*Q58</f>
        <v>0</v>
      </c>
      <c r="AJ58" s="134"/>
      <c r="AK58" s="134"/>
      <c r="AL58" s="134"/>
      <c r="AM58" s="134"/>
      <c r="AN58" s="134"/>
      <c r="AQ58" s="109" t="s">
        <v>76</v>
      </c>
      <c r="AR58" s="109"/>
      <c r="AS58" s="109"/>
      <c r="AT58" s="109"/>
      <c r="AU58" s="109"/>
      <c r="AV58" s="109"/>
      <c r="AW58" s="109"/>
      <c r="AX58" s="109"/>
      <c r="AY58" s="19"/>
      <c r="AZ58" s="147" t="s">
        <v>77</v>
      </c>
      <c r="BA58" s="147"/>
      <c r="BB58" s="147"/>
      <c r="BC58" s="147"/>
      <c r="BE58" s="109" t="s">
        <v>46</v>
      </c>
      <c r="BF58" s="109"/>
      <c r="BG58" s="109"/>
      <c r="BI58" s="148" t="s">
        <v>199</v>
      </c>
      <c r="BJ58" s="149"/>
      <c r="BK58" s="149"/>
      <c r="BL58" s="149"/>
      <c r="BM58" s="149"/>
      <c r="BN58" s="149"/>
      <c r="BO58" s="149"/>
      <c r="BP58" s="149"/>
      <c r="BQ58" s="34"/>
      <c r="BR58" s="150">
        <v>0.03</v>
      </c>
      <c r="BS58" s="151"/>
      <c r="BT58" s="152">
        <f>IF(BR57&lt;=0.001,IF(BZ58&gt;=100,BZ58,"100"),"0")</f>
        <v>2611.7696356360348</v>
      </c>
      <c r="BU58" s="132"/>
      <c r="BV58" s="132"/>
      <c r="BW58" s="132"/>
      <c r="BX58" s="132"/>
      <c r="BY58" s="153"/>
      <c r="BZ58" s="12">
        <f>(K57+K58+K59+K60+K61+K62+K63+K64)*BR58</f>
        <v>2611.7696356360348</v>
      </c>
    </row>
    <row r="59" spans="2:78" ht="11.25" customHeight="1" thickBot="1" x14ac:dyDescent="0.25">
      <c r="C59" s="126" t="s">
        <v>26</v>
      </c>
      <c r="D59" s="127"/>
      <c r="E59" s="127"/>
      <c r="F59" s="127"/>
      <c r="G59" s="127"/>
      <c r="H59" s="127"/>
      <c r="I59" s="127"/>
      <c r="J59" s="12" t="s">
        <v>0</v>
      </c>
      <c r="K59" s="106">
        <f>(R13*K14+AK13*AD14+BD13*AW14+R26*K27+AK26*AD27+BD26*AW27+R39*K40+AK39*AD40+BD39*AW40+R52*K53+AK52*AD53+BD52*AW53+BW13*BP14+BW26*BP27+BW39*BP40+BW52*BP53)</f>
        <v>1530</v>
      </c>
      <c r="L59" s="106"/>
      <c r="M59" s="106"/>
      <c r="N59" s="106"/>
      <c r="O59" s="128"/>
      <c r="Q59" s="129">
        <v>1.35</v>
      </c>
      <c r="R59" s="130"/>
      <c r="S59" s="130"/>
      <c r="T59" s="130"/>
      <c r="U59" s="144" t="s">
        <v>133</v>
      </c>
      <c r="V59" s="145"/>
      <c r="W59" s="145"/>
      <c r="X59" s="145"/>
      <c r="Y59" s="145"/>
      <c r="Z59" s="145"/>
      <c r="AA59" s="145"/>
      <c r="AB59" s="2"/>
      <c r="AC59" s="145" t="s">
        <v>98</v>
      </c>
      <c r="AD59" s="145"/>
      <c r="AE59" s="145"/>
      <c r="AF59" s="145"/>
      <c r="AG59" s="145"/>
      <c r="AH59" s="145"/>
      <c r="AI59" s="146">
        <f>AV141*Q59</f>
        <v>0</v>
      </c>
      <c r="AJ59" s="146"/>
      <c r="AK59" s="146"/>
      <c r="AL59" s="146"/>
      <c r="AM59" s="146"/>
      <c r="AN59" s="146"/>
      <c r="AO59" s="109" t="s">
        <v>66</v>
      </c>
      <c r="AP59" s="133"/>
      <c r="AQ59" s="135" t="s">
        <v>36</v>
      </c>
      <c r="AR59" s="136"/>
      <c r="AS59" s="136"/>
      <c r="AT59" s="136"/>
      <c r="AU59" s="136"/>
      <c r="AV59" s="136"/>
      <c r="AW59" s="136"/>
      <c r="AX59" s="136"/>
      <c r="AY59" s="6" t="s">
        <v>0</v>
      </c>
      <c r="AZ59" s="137">
        <v>27.75</v>
      </c>
      <c r="BA59" s="137"/>
      <c r="BB59" s="137"/>
      <c r="BC59" s="137"/>
      <c r="BD59" s="10" t="s">
        <v>16</v>
      </c>
      <c r="BE59" s="105"/>
      <c r="BF59" s="105"/>
      <c r="BG59" s="138"/>
      <c r="BI59" s="139" t="s">
        <v>135</v>
      </c>
      <c r="BJ59" s="140"/>
      <c r="BK59" s="140"/>
      <c r="BL59" s="140"/>
      <c r="BM59" s="140"/>
      <c r="BN59" s="140"/>
      <c r="BO59" s="140"/>
      <c r="BP59" s="140"/>
      <c r="BQ59" s="37"/>
      <c r="BR59" s="141"/>
      <c r="BS59" s="142"/>
      <c r="BT59" s="142"/>
      <c r="BU59" s="142"/>
      <c r="BV59" s="142"/>
      <c r="BW59" s="142"/>
      <c r="BX59" s="142"/>
      <c r="BY59" s="143"/>
    </row>
    <row r="60" spans="2:78" ht="11.25" customHeight="1" x14ac:dyDescent="0.2">
      <c r="C60" s="126" t="s">
        <v>25</v>
      </c>
      <c r="D60" s="127"/>
      <c r="E60" s="127"/>
      <c r="F60" s="127"/>
      <c r="G60" s="127"/>
      <c r="H60" s="127"/>
      <c r="I60" s="127"/>
      <c r="J60" s="12" t="s">
        <v>0</v>
      </c>
      <c r="K60" s="106">
        <f>AI57+AI58+AI59+AI60+AI61+AI62</f>
        <v>62959.968654534488</v>
      </c>
      <c r="L60" s="109"/>
      <c r="M60" s="109"/>
      <c r="N60" s="109"/>
      <c r="O60" s="133"/>
      <c r="Q60" s="129">
        <v>1.35</v>
      </c>
      <c r="R60" s="130"/>
      <c r="S60" s="130"/>
      <c r="T60" s="130"/>
      <c r="U60" s="131" t="s">
        <v>126</v>
      </c>
      <c r="V60" s="132"/>
      <c r="W60" s="132"/>
      <c r="X60" s="132"/>
      <c r="Y60" s="132"/>
      <c r="Z60" s="132"/>
      <c r="AA60" s="132"/>
      <c r="AB60" s="28"/>
      <c r="AC60" s="131" t="s">
        <v>127</v>
      </c>
      <c r="AD60" s="132"/>
      <c r="AE60" s="132"/>
      <c r="AF60" s="132"/>
      <c r="AG60" s="132"/>
      <c r="AH60" s="132"/>
      <c r="AI60" s="164">
        <f>Q60*BN141</f>
        <v>62959.968654534488</v>
      </c>
      <c r="AJ60" s="134"/>
      <c r="AK60" s="134"/>
      <c r="AL60" s="134"/>
      <c r="AM60" s="134"/>
      <c r="AN60" s="134"/>
      <c r="AO60" s="109" t="s">
        <v>67</v>
      </c>
      <c r="AP60" s="133"/>
      <c r="AQ60" s="154" t="s">
        <v>37</v>
      </c>
      <c r="AR60" s="155"/>
      <c r="AS60" s="155"/>
      <c r="AT60" s="155"/>
      <c r="AU60" s="155"/>
      <c r="AV60" s="155"/>
      <c r="AW60" s="155"/>
      <c r="AX60" s="155"/>
      <c r="AY60" s="2" t="s">
        <v>0</v>
      </c>
      <c r="AZ60" s="156">
        <v>55.5</v>
      </c>
      <c r="BA60" s="156"/>
      <c r="BB60" s="156"/>
      <c r="BC60" s="156"/>
      <c r="BD60" s="12" t="s">
        <v>16</v>
      </c>
      <c r="BE60" s="109"/>
      <c r="BF60" s="109"/>
      <c r="BG60" s="133"/>
      <c r="BI60" s="160" t="s">
        <v>155</v>
      </c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2"/>
    </row>
    <row r="61" spans="2:78" ht="11.25" customHeight="1" x14ac:dyDescent="0.2">
      <c r="C61" s="126" t="s">
        <v>27</v>
      </c>
      <c r="D61" s="127"/>
      <c r="E61" s="127"/>
      <c r="F61" s="127"/>
      <c r="G61" s="127"/>
      <c r="H61" s="127"/>
      <c r="I61" s="127"/>
      <c r="J61" s="12" t="s">
        <v>0</v>
      </c>
      <c r="K61" s="106">
        <v>0</v>
      </c>
      <c r="L61" s="106"/>
      <c r="M61" s="106"/>
      <c r="N61" s="106"/>
      <c r="O61" s="128"/>
      <c r="Q61" s="129">
        <v>1.35</v>
      </c>
      <c r="R61" s="130"/>
      <c r="S61" s="130"/>
      <c r="T61" s="130"/>
      <c r="U61" s="163" t="s">
        <v>154</v>
      </c>
      <c r="V61" s="132"/>
      <c r="W61" s="132"/>
      <c r="X61" s="132"/>
      <c r="Y61" s="132"/>
      <c r="Z61" s="132"/>
      <c r="AA61" s="132"/>
      <c r="AB61" s="29"/>
      <c r="AC61" s="163" t="s">
        <v>153</v>
      </c>
      <c r="AD61" s="132"/>
      <c r="AE61" s="132"/>
      <c r="AF61" s="132"/>
      <c r="AG61" s="132"/>
      <c r="AH61" s="132"/>
      <c r="AI61" s="134">
        <f>Q61*BE141</f>
        <v>0</v>
      </c>
      <c r="AJ61" s="134"/>
      <c r="AK61" s="134"/>
      <c r="AL61" s="134"/>
      <c r="AM61" s="134"/>
      <c r="AN61" s="134"/>
      <c r="AO61" s="109" t="s">
        <v>68</v>
      </c>
      <c r="AP61" s="133"/>
      <c r="AQ61" s="154" t="s">
        <v>38</v>
      </c>
      <c r="AR61" s="155"/>
      <c r="AS61" s="155"/>
      <c r="AT61" s="155"/>
      <c r="AU61" s="155"/>
      <c r="AV61" s="155"/>
      <c r="AW61" s="155"/>
      <c r="AX61" s="155"/>
      <c r="AY61" s="2" t="s">
        <v>0</v>
      </c>
      <c r="AZ61" s="156">
        <v>88.8</v>
      </c>
      <c r="BA61" s="156"/>
      <c r="BB61" s="156"/>
      <c r="BC61" s="156"/>
      <c r="BD61" s="12" t="s">
        <v>16</v>
      </c>
      <c r="BE61" s="109"/>
      <c r="BF61" s="109"/>
      <c r="BG61" s="133"/>
      <c r="BI61" s="157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9"/>
    </row>
    <row r="62" spans="2:78" ht="11.25" customHeight="1" x14ac:dyDescent="0.2">
      <c r="C62" s="126" t="s">
        <v>28</v>
      </c>
      <c r="D62" s="127"/>
      <c r="E62" s="127"/>
      <c r="F62" s="127"/>
      <c r="G62" s="127"/>
      <c r="H62" s="127"/>
      <c r="I62" s="127"/>
      <c r="J62" s="12" t="s">
        <v>0</v>
      </c>
      <c r="K62" s="106">
        <f>AZ59*BE59+AZ60*BE60+AZ61*BE61+AZ62*BE62+AZ63*BE63+AZ64*BE64+AZ65*BE65+AZ66*BE66+AZ67*BE67</f>
        <v>0</v>
      </c>
      <c r="L62" s="106"/>
      <c r="M62" s="106"/>
      <c r="N62" s="106"/>
      <c r="O62" s="128"/>
      <c r="Q62" s="129">
        <v>1.35</v>
      </c>
      <c r="R62" s="130"/>
      <c r="S62" s="130"/>
      <c r="T62" s="130"/>
      <c r="U62" s="163" t="s">
        <v>128</v>
      </c>
      <c r="V62" s="132"/>
      <c r="W62" s="132"/>
      <c r="X62" s="132"/>
      <c r="Y62" s="132"/>
      <c r="Z62" s="132"/>
      <c r="AA62" s="132"/>
      <c r="AB62" s="28"/>
      <c r="AC62" s="163" t="s">
        <v>129</v>
      </c>
      <c r="AD62" s="132"/>
      <c r="AE62" s="132"/>
      <c r="AF62" s="132"/>
      <c r="AG62" s="132"/>
      <c r="AH62" s="132"/>
      <c r="AI62" s="164">
        <f>Q62*BT71</f>
        <v>0</v>
      </c>
      <c r="AJ62" s="134"/>
      <c r="AK62" s="134"/>
      <c r="AL62" s="134"/>
      <c r="AM62" s="134"/>
      <c r="AN62" s="134"/>
      <c r="AO62" s="109" t="s">
        <v>69</v>
      </c>
      <c r="AP62" s="133"/>
      <c r="AQ62" s="154" t="s">
        <v>39</v>
      </c>
      <c r="AR62" s="155"/>
      <c r="AS62" s="155"/>
      <c r="AT62" s="155"/>
      <c r="AU62" s="155"/>
      <c r="AV62" s="155"/>
      <c r="AW62" s="155"/>
      <c r="AX62" s="155"/>
      <c r="AY62" s="2" t="s">
        <v>0</v>
      </c>
      <c r="AZ62" s="156">
        <v>122.1</v>
      </c>
      <c r="BA62" s="156"/>
      <c r="BB62" s="156"/>
      <c r="BC62" s="156"/>
      <c r="BD62" s="12" t="s">
        <v>16</v>
      </c>
      <c r="BE62" s="109"/>
      <c r="BF62" s="109"/>
      <c r="BG62" s="133"/>
      <c r="BI62" s="167"/>
      <c r="BJ62" s="168"/>
      <c r="BK62" s="168"/>
      <c r="BL62" s="165">
        <v>0</v>
      </c>
      <c r="BM62" s="165"/>
      <c r="BN62" s="165"/>
      <c r="BO62" s="165"/>
      <c r="BP62" s="165"/>
      <c r="BQ62" s="165"/>
      <c r="BR62" s="165"/>
      <c r="BS62" s="165"/>
      <c r="BT62" s="165">
        <f>BI62*BL62</f>
        <v>0</v>
      </c>
      <c r="BU62" s="165"/>
      <c r="BV62" s="165"/>
      <c r="BW62" s="165"/>
      <c r="BX62" s="165"/>
      <c r="BY62" s="166"/>
    </row>
    <row r="63" spans="2:78" ht="11.25" customHeight="1" x14ac:dyDescent="0.2">
      <c r="C63" s="126" t="s">
        <v>29</v>
      </c>
      <c r="D63" s="127"/>
      <c r="E63" s="127"/>
      <c r="F63" s="127"/>
      <c r="G63" s="127"/>
      <c r="H63" s="127"/>
      <c r="I63" s="127"/>
      <c r="J63" s="12" t="s">
        <v>0</v>
      </c>
      <c r="K63" s="106">
        <f>BB69</f>
        <v>0</v>
      </c>
      <c r="L63" s="106"/>
      <c r="M63" s="106"/>
      <c r="N63" s="106"/>
      <c r="O63" s="128"/>
      <c r="Q63" s="129">
        <v>1</v>
      </c>
      <c r="R63" s="130"/>
      <c r="S63" s="130"/>
      <c r="T63" s="130"/>
      <c r="U63" s="131" t="s">
        <v>198</v>
      </c>
      <c r="V63" s="132"/>
      <c r="W63" s="132"/>
      <c r="X63" s="132"/>
      <c r="Y63" s="132"/>
      <c r="Z63" s="132"/>
      <c r="AA63" s="132"/>
      <c r="AB63" s="28"/>
      <c r="AC63" s="131" t="s">
        <v>130</v>
      </c>
      <c r="AD63" s="132"/>
      <c r="AE63" s="132"/>
      <c r="AF63" s="132"/>
      <c r="AG63" s="132"/>
      <c r="AH63" s="132"/>
      <c r="AI63" s="164">
        <f>(Q63*BR57)+(Q63*BT58)</f>
        <v>2611.7696356360348</v>
      </c>
      <c r="AJ63" s="134"/>
      <c r="AK63" s="134"/>
      <c r="AL63" s="134"/>
      <c r="AM63" s="134"/>
      <c r="AN63" s="134"/>
      <c r="AO63" s="109" t="s">
        <v>70</v>
      </c>
      <c r="AP63" s="133"/>
      <c r="AQ63" s="154" t="s">
        <v>40</v>
      </c>
      <c r="AR63" s="155"/>
      <c r="AS63" s="155"/>
      <c r="AT63" s="155"/>
      <c r="AU63" s="155"/>
      <c r="AV63" s="155"/>
      <c r="AW63" s="155"/>
      <c r="AX63" s="155"/>
      <c r="AY63" s="2" t="s">
        <v>0</v>
      </c>
      <c r="AZ63" s="156">
        <v>172.05</v>
      </c>
      <c r="BA63" s="156"/>
      <c r="BB63" s="156"/>
      <c r="BC63" s="156"/>
      <c r="BD63" s="12" t="s">
        <v>16</v>
      </c>
      <c r="BE63" s="109"/>
      <c r="BF63" s="109"/>
      <c r="BG63" s="133"/>
      <c r="BI63" s="157" t="s">
        <v>158</v>
      </c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9"/>
    </row>
    <row r="64" spans="2:78" ht="11.25" customHeight="1" x14ac:dyDescent="0.2">
      <c r="C64" s="126" t="s">
        <v>45</v>
      </c>
      <c r="D64" s="127"/>
      <c r="E64" s="127"/>
      <c r="F64" s="127"/>
      <c r="G64" s="127"/>
      <c r="H64" s="127"/>
      <c r="I64" s="127"/>
      <c r="J64" s="12" t="s">
        <v>0</v>
      </c>
      <c r="K64" s="106">
        <v>0</v>
      </c>
      <c r="L64" s="106"/>
      <c r="M64" s="106"/>
      <c r="N64" s="106"/>
      <c r="O64" s="128"/>
      <c r="Q64" s="129">
        <v>1.35</v>
      </c>
      <c r="R64" s="130"/>
      <c r="S64" s="130"/>
      <c r="T64" s="130"/>
      <c r="U64" s="131" t="s">
        <v>135</v>
      </c>
      <c r="V64" s="132"/>
      <c r="W64" s="132"/>
      <c r="X64" s="132"/>
      <c r="Y64" s="132"/>
      <c r="Z64" s="132"/>
      <c r="AA64" s="132"/>
      <c r="AC64" s="131" t="s">
        <v>136</v>
      </c>
      <c r="AD64" s="132"/>
      <c r="AE64" s="132"/>
      <c r="AF64" s="132"/>
      <c r="AG64" s="132"/>
      <c r="AH64" s="132"/>
      <c r="AI64" s="164">
        <f>Q64*BR59</f>
        <v>0</v>
      </c>
      <c r="AJ64" s="134"/>
      <c r="AK64" s="134"/>
      <c r="AL64" s="134"/>
      <c r="AM64" s="134"/>
      <c r="AN64" s="134"/>
      <c r="AO64" s="109" t="s">
        <v>71</v>
      </c>
      <c r="AP64" s="133"/>
      <c r="AQ64" s="154" t="s">
        <v>41</v>
      </c>
      <c r="AR64" s="155"/>
      <c r="AS64" s="155"/>
      <c r="AT64" s="155"/>
      <c r="AU64" s="155"/>
      <c r="AV64" s="155"/>
      <c r="AW64" s="155"/>
      <c r="AX64" s="155"/>
      <c r="AY64" s="2" t="s">
        <v>0</v>
      </c>
      <c r="AZ64" s="156">
        <v>183.15</v>
      </c>
      <c r="BA64" s="156"/>
      <c r="BB64" s="156"/>
      <c r="BC64" s="156"/>
      <c r="BD64" s="12" t="s">
        <v>16</v>
      </c>
      <c r="BE64" s="109"/>
      <c r="BF64" s="109"/>
      <c r="BG64" s="133"/>
      <c r="BI64" s="167"/>
      <c r="BJ64" s="168"/>
      <c r="BK64" s="168"/>
      <c r="BL64" s="165">
        <v>0</v>
      </c>
      <c r="BM64" s="165"/>
      <c r="BN64" s="165"/>
      <c r="BO64" s="165"/>
      <c r="BP64" s="165"/>
      <c r="BQ64" s="165"/>
      <c r="BR64" s="165"/>
      <c r="BS64" s="165"/>
      <c r="BT64" s="165">
        <f>BI64*BL64</f>
        <v>0</v>
      </c>
      <c r="BU64" s="165"/>
      <c r="BV64" s="165"/>
      <c r="BW64" s="165"/>
      <c r="BX64" s="165"/>
      <c r="BY64" s="166"/>
    </row>
    <row r="65" spans="3:118" ht="11.25" customHeight="1" x14ac:dyDescent="0.2">
      <c r="C65" s="126" t="s">
        <v>134</v>
      </c>
      <c r="D65" s="127"/>
      <c r="E65" s="127"/>
      <c r="F65" s="127"/>
      <c r="G65" s="127"/>
      <c r="H65" s="127"/>
      <c r="I65" s="127"/>
      <c r="J65" s="12" t="s">
        <v>0</v>
      </c>
      <c r="K65" s="106">
        <f>AI63+AI64</f>
        <v>2611.7696356360348</v>
      </c>
      <c r="L65" s="109"/>
      <c r="M65" s="109"/>
      <c r="N65" s="109"/>
      <c r="O65" s="133"/>
      <c r="AI65" s="27"/>
      <c r="AO65" s="109" t="s">
        <v>72</v>
      </c>
      <c r="AP65" s="133"/>
      <c r="AQ65" s="154" t="s">
        <v>63</v>
      </c>
      <c r="AR65" s="155"/>
      <c r="AS65" s="155"/>
      <c r="AT65" s="155"/>
      <c r="AU65" s="155"/>
      <c r="AV65" s="155"/>
      <c r="AW65" s="155"/>
      <c r="AX65" s="155"/>
      <c r="AY65" s="2" t="s">
        <v>0</v>
      </c>
      <c r="AZ65" s="156">
        <v>210.9</v>
      </c>
      <c r="BA65" s="156"/>
      <c r="BB65" s="156"/>
      <c r="BC65" s="156"/>
      <c r="BD65" s="12" t="s">
        <v>16</v>
      </c>
      <c r="BE65" s="109"/>
      <c r="BF65" s="109"/>
      <c r="BG65" s="133"/>
      <c r="BI65" s="157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9"/>
    </row>
    <row r="66" spans="3:118" ht="11.25" customHeight="1" x14ac:dyDescent="0.2">
      <c r="C66" s="126" t="s">
        <v>30</v>
      </c>
      <c r="D66" s="127"/>
      <c r="E66" s="127"/>
      <c r="F66" s="127"/>
      <c r="G66" s="127"/>
      <c r="H66" s="127"/>
      <c r="I66" s="127"/>
      <c r="J66" s="12" t="s">
        <v>1</v>
      </c>
      <c r="K66" s="106">
        <f>K57+K58+K59+K61+K60+K62+K63+K64+K65</f>
        <v>89670.757490170537</v>
      </c>
      <c r="L66" s="109"/>
      <c r="M66" s="109"/>
      <c r="N66" s="109"/>
      <c r="O66" s="133"/>
      <c r="T66" s="131" t="s">
        <v>99</v>
      </c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4">
        <f>K57+K58+K59</f>
        <v>24099.019200000002</v>
      </c>
      <c r="AJ66" s="134"/>
      <c r="AK66" s="134"/>
      <c r="AL66" s="134"/>
      <c r="AM66" s="134"/>
      <c r="AN66" s="134"/>
      <c r="AO66" s="109" t="s">
        <v>73</v>
      </c>
      <c r="AP66" s="133"/>
      <c r="AQ66" s="154" t="s">
        <v>64</v>
      </c>
      <c r="AR66" s="155"/>
      <c r="AS66" s="155"/>
      <c r="AT66" s="155"/>
      <c r="AU66" s="155"/>
      <c r="AV66" s="155"/>
      <c r="AW66" s="155"/>
      <c r="AX66" s="155"/>
      <c r="AY66" s="2" t="s">
        <v>0</v>
      </c>
      <c r="AZ66" s="156">
        <v>238.65</v>
      </c>
      <c r="BA66" s="156"/>
      <c r="BB66" s="156"/>
      <c r="BC66" s="156"/>
      <c r="BD66" s="12" t="s">
        <v>16</v>
      </c>
      <c r="BE66" s="109"/>
      <c r="BF66" s="109"/>
      <c r="BG66" s="133"/>
      <c r="BI66" s="167"/>
      <c r="BJ66" s="168"/>
      <c r="BK66" s="168"/>
      <c r="BL66" s="165">
        <v>0</v>
      </c>
      <c r="BM66" s="165"/>
      <c r="BN66" s="165"/>
      <c r="BO66" s="165"/>
      <c r="BP66" s="165"/>
      <c r="BQ66" s="165"/>
      <c r="BR66" s="165"/>
      <c r="BS66" s="165"/>
      <c r="BT66" s="165">
        <f>BI66*BL66</f>
        <v>0</v>
      </c>
      <c r="BU66" s="165"/>
      <c r="BV66" s="165"/>
      <c r="BW66" s="165"/>
      <c r="BX66" s="165"/>
      <c r="BY66" s="166"/>
    </row>
    <row r="67" spans="3:118" ht="11.25" customHeight="1" x14ac:dyDescent="0.2">
      <c r="C67" s="126" t="s">
        <v>31</v>
      </c>
      <c r="D67" s="127"/>
      <c r="E67" s="127"/>
      <c r="F67" s="127"/>
      <c r="G67" s="127"/>
      <c r="H67" s="127"/>
      <c r="I67" s="127"/>
      <c r="J67" s="12" t="s">
        <v>16</v>
      </c>
      <c r="K67" s="113">
        <v>1</v>
      </c>
      <c r="L67" s="113"/>
      <c r="M67" s="113"/>
      <c r="N67" s="113"/>
      <c r="O67" s="169"/>
      <c r="R67" s="26"/>
      <c r="S67" s="26"/>
      <c r="T67" s="131" t="s">
        <v>107</v>
      </c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70">
        <f>K60+K61</f>
        <v>62959.968654534488</v>
      </c>
      <c r="AJ67" s="131"/>
      <c r="AK67" s="131"/>
      <c r="AL67" s="131"/>
      <c r="AM67" s="131"/>
      <c r="AN67" s="131"/>
      <c r="AO67" s="109" t="s">
        <v>74</v>
      </c>
      <c r="AP67" s="133"/>
      <c r="AQ67" s="154" t="s">
        <v>65</v>
      </c>
      <c r="AR67" s="171"/>
      <c r="AS67" s="171"/>
      <c r="AT67" s="171"/>
      <c r="AU67" s="171"/>
      <c r="AV67" s="171"/>
      <c r="AW67" s="171"/>
      <c r="AX67" s="171"/>
      <c r="AY67" s="47" t="s">
        <v>0</v>
      </c>
      <c r="AZ67" s="172">
        <v>260.85000000000002</v>
      </c>
      <c r="BA67" s="172"/>
      <c r="BB67" s="172"/>
      <c r="BC67" s="172"/>
      <c r="BD67" s="46" t="s">
        <v>16</v>
      </c>
      <c r="BE67" s="118"/>
      <c r="BF67" s="118"/>
      <c r="BG67" s="133"/>
      <c r="BI67" s="157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9"/>
    </row>
    <row r="68" spans="3:118" ht="11.25" customHeight="1" x14ac:dyDescent="0.2">
      <c r="C68" s="173" t="s">
        <v>32</v>
      </c>
      <c r="D68" s="174"/>
      <c r="E68" s="174"/>
      <c r="F68" s="174"/>
      <c r="G68" s="174"/>
      <c r="H68" s="174"/>
      <c r="I68" s="174"/>
      <c r="J68" s="11" t="s">
        <v>1</v>
      </c>
      <c r="K68" s="175">
        <f>K66*K67</f>
        <v>89670.757490170537</v>
      </c>
      <c r="L68" s="175"/>
      <c r="M68" s="175"/>
      <c r="N68" s="175"/>
      <c r="O68" s="176"/>
      <c r="T68" s="131" t="s">
        <v>108</v>
      </c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70">
        <f>K62+K63</f>
        <v>0</v>
      </c>
      <c r="AJ68" s="131"/>
      <c r="AK68" s="131"/>
      <c r="AL68" s="131"/>
      <c r="AM68" s="131"/>
      <c r="AN68" s="131"/>
      <c r="AP68" s="180" t="s">
        <v>222</v>
      </c>
      <c r="AQ68" s="181"/>
      <c r="AR68" s="181"/>
      <c r="AS68" s="181"/>
      <c r="AT68" s="181"/>
      <c r="AU68" s="181"/>
      <c r="AV68" s="181"/>
      <c r="AW68" s="181"/>
      <c r="AX68" s="182"/>
      <c r="AY68" s="181"/>
      <c r="AZ68" s="181"/>
      <c r="BA68" s="181"/>
      <c r="BB68" s="183">
        <f>AX68*4</f>
        <v>0</v>
      </c>
      <c r="BC68" s="184"/>
      <c r="BD68" s="184"/>
      <c r="BE68" s="184"/>
      <c r="BF68" s="184"/>
      <c r="BG68" s="185"/>
      <c r="BI68" s="167"/>
      <c r="BJ68" s="168"/>
      <c r="BK68" s="168"/>
      <c r="BL68" s="165">
        <v>0</v>
      </c>
      <c r="BM68" s="165"/>
      <c r="BN68" s="165"/>
      <c r="BO68" s="165"/>
      <c r="BP68" s="165"/>
      <c r="BQ68" s="165"/>
      <c r="BR68" s="165"/>
      <c r="BS68" s="165"/>
      <c r="BT68" s="165">
        <f>BI68*BL68</f>
        <v>0</v>
      </c>
      <c r="BU68" s="165"/>
      <c r="BV68" s="165"/>
      <c r="BW68" s="165"/>
      <c r="BX68" s="165"/>
      <c r="BY68" s="166"/>
    </row>
    <row r="69" spans="3:118" ht="11.25" customHeight="1" x14ac:dyDescent="0.2"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T69" s="131" t="s">
        <v>109</v>
      </c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>
        <f>I5*R13+AB5*AK13+AU5*BD13+I18*R26+AB18*AK26+AU18*BD26+I31*R39+AB31*AK39+AU31*BD39+I44*R52+AB44*AK52+AU44*BD52+BN5*BW13+BN18*BW26+BN31*BW39+BN44*BW52</f>
        <v>1764</v>
      </c>
      <c r="AJ69" s="131"/>
      <c r="AK69" s="131"/>
      <c r="AL69" s="131"/>
      <c r="AM69" s="131"/>
      <c r="AN69" s="131"/>
      <c r="AP69" s="186" t="s">
        <v>223</v>
      </c>
      <c r="AQ69" s="187"/>
      <c r="AR69" s="187"/>
      <c r="AS69" s="187"/>
      <c r="AT69" s="187"/>
      <c r="AU69" s="187"/>
      <c r="AV69" s="187"/>
      <c r="AW69" s="187"/>
      <c r="AX69" s="188"/>
      <c r="AY69" s="187"/>
      <c r="AZ69" s="187"/>
      <c r="BA69" s="187"/>
      <c r="BB69" s="189">
        <f>BB68*AX69</f>
        <v>0</v>
      </c>
      <c r="BC69" s="190"/>
      <c r="BD69" s="190"/>
      <c r="BE69" s="190"/>
      <c r="BF69" s="190"/>
      <c r="BG69" s="191"/>
      <c r="BI69" s="157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9"/>
    </row>
    <row r="70" spans="3:118" ht="11.25" customHeight="1" x14ac:dyDescent="0.2"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T70" s="131" t="s">
        <v>110</v>
      </c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64">
        <f>AD141+AM141+AV141+K61+BE141+BN141+BT71</f>
        <v>46637.013818173691</v>
      </c>
      <c r="AJ70" s="131"/>
      <c r="AK70" s="131"/>
      <c r="AL70" s="131"/>
      <c r="AM70" s="131"/>
      <c r="AN70" s="131"/>
      <c r="AS70" s="177" t="s">
        <v>197</v>
      </c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9"/>
      <c r="BI70" s="167"/>
      <c r="BJ70" s="168"/>
      <c r="BK70" s="168"/>
      <c r="BL70" s="165">
        <v>0</v>
      </c>
      <c r="BM70" s="165"/>
      <c r="BN70" s="165"/>
      <c r="BO70" s="165"/>
      <c r="BP70" s="165"/>
      <c r="BQ70" s="165"/>
      <c r="BR70" s="165"/>
      <c r="BS70" s="165"/>
      <c r="BT70" s="165">
        <f>BI70*BL70</f>
        <v>0</v>
      </c>
      <c r="BU70" s="165"/>
      <c r="BV70" s="165"/>
      <c r="BW70" s="165"/>
      <c r="BX70" s="165"/>
      <c r="BY70" s="166"/>
    </row>
    <row r="71" spans="3:118" ht="12.75" customHeight="1" thickBot="1" x14ac:dyDescent="0.25">
      <c r="C71" s="39">
        <f>AD141+AM141+AV141+BE141+BN141+K61/Q57</f>
        <v>46637.013818173691</v>
      </c>
      <c r="D71" s="42">
        <f>IF(C71&gt;0,((AI57+AI58+AI59+AI60+AI61+K61)/C71)-1,0)</f>
        <v>0.35000000000000009</v>
      </c>
      <c r="E71" s="42">
        <f>BT71</f>
        <v>0</v>
      </c>
      <c r="F71" s="38">
        <f>IF(BT71&gt;0,AI62/E71-1,0)</f>
        <v>0</v>
      </c>
      <c r="G71" s="42">
        <f>K59/1.25</f>
        <v>1224</v>
      </c>
      <c r="H71" s="42">
        <f>IF(K59&gt;0,K59/G71-1,0)</f>
        <v>0.25</v>
      </c>
      <c r="I71" s="42">
        <f>BR59</f>
        <v>0</v>
      </c>
      <c r="J71" s="38">
        <f>IF(I71&gt;0,AI64/I71-1,0)</f>
        <v>0</v>
      </c>
      <c r="K71" s="43">
        <f>AI63/Q63</f>
        <v>2611.7696356360348</v>
      </c>
      <c r="L71" s="42">
        <f>IF(K71&gt;0,AI63/K71-1,0)</f>
        <v>0</v>
      </c>
      <c r="M71" s="41">
        <f>SUM(BE66:BG67)*150</f>
        <v>0</v>
      </c>
      <c r="N71" s="42">
        <f>IF(K62&gt;0,K62/M71-1,0)</f>
        <v>0</v>
      </c>
      <c r="O71" s="42">
        <f>K63/1.25</f>
        <v>0</v>
      </c>
      <c r="P71" s="40">
        <f>IF(K63&gt;0,K63/O71-1,0)</f>
        <v>0</v>
      </c>
      <c r="AS71" s="210">
        <f>AD141+AM141+AV141+BE141+BN141</f>
        <v>46637.013818173691</v>
      </c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2"/>
      <c r="BI71" s="201" t="s">
        <v>156</v>
      </c>
      <c r="BJ71" s="202"/>
      <c r="BK71" s="202"/>
      <c r="BL71" s="202"/>
      <c r="BM71" s="202"/>
      <c r="BN71" s="202"/>
      <c r="BO71" s="202"/>
      <c r="BP71" s="202"/>
      <c r="BQ71" s="202"/>
      <c r="BR71" s="202"/>
      <c r="BS71" s="202"/>
      <c r="BT71" s="203">
        <f>BT62+BT64+BT66+BT68+BT70</f>
        <v>0</v>
      </c>
      <c r="BU71" s="202"/>
      <c r="BV71" s="202"/>
      <c r="BW71" s="202"/>
      <c r="BX71" s="202"/>
      <c r="BY71" s="204"/>
    </row>
    <row r="72" spans="3:118" ht="6" customHeight="1" x14ac:dyDescent="0.2">
      <c r="C72" s="42" t="s">
        <v>200</v>
      </c>
      <c r="D72" s="42" t="s">
        <v>201</v>
      </c>
      <c r="E72" s="42" t="s">
        <v>202</v>
      </c>
      <c r="F72" s="42" t="s">
        <v>203</v>
      </c>
      <c r="G72" s="42" t="s">
        <v>204</v>
      </c>
      <c r="H72" s="42" t="s">
        <v>205</v>
      </c>
      <c r="I72" s="42" t="s">
        <v>206</v>
      </c>
      <c r="J72" s="42" t="s">
        <v>207</v>
      </c>
      <c r="K72" s="42" t="s">
        <v>208</v>
      </c>
      <c r="L72" s="42" t="s">
        <v>209</v>
      </c>
      <c r="M72" s="42" t="s">
        <v>210</v>
      </c>
      <c r="N72" s="42" t="s">
        <v>211</v>
      </c>
      <c r="O72" s="42" t="s">
        <v>212</v>
      </c>
      <c r="P72" s="42" t="s">
        <v>213</v>
      </c>
    </row>
    <row r="73" spans="3:118" ht="11.25" customHeight="1" x14ac:dyDescent="0.2">
      <c r="Q73" s="209" t="s">
        <v>195</v>
      </c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BF73" s="101" t="s">
        <v>60</v>
      </c>
      <c r="BG73" s="101"/>
      <c r="BH73" s="101"/>
      <c r="BI73" s="101"/>
    </row>
    <row r="74" spans="3:118" ht="11.25" customHeight="1" thickBot="1" x14ac:dyDescent="0.2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BH74" s="3"/>
    </row>
    <row r="75" spans="3:118" ht="11.25" customHeight="1" thickBot="1" x14ac:dyDescent="0.25">
      <c r="C75" s="205" t="s">
        <v>34</v>
      </c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7"/>
      <c r="AC75" s="208" t="s">
        <v>193</v>
      </c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7"/>
      <c r="BC75" s="208" t="s">
        <v>167</v>
      </c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7"/>
    </row>
    <row r="76" spans="3:118" ht="11.25" customHeight="1" x14ac:dyDescent="0.2">
      <c r="C76" s="197"/>
      <c r="D76" s="198"/>
      <c r="E76" s="199" t="s">
        <v>184</v>
      </c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2">
        <v>193</v>
      </c>
      <c r="U76" s="192"/>
      <c r="V76" s="192"/>
      <c r="W76" s="192"/>
      <c r="X76" s="10" t="s">
        <v>1</v>
      </c>
      <c r="Y76" s="200">
        <f t="shared" ref="Y76:Y110" si="0">C76*T76</f>
        <v>0</v>
      </c>
      <c r="Z76" s="87"/>
      <c r="AA76" s="87"/>
      <c r="AB76" s="88"/>
      <c r="AC76" s="193"/>
      <c r="AD76" s="194"/>
      <c r="AE76" s="199" t="s">
        <v>80</v>
      </c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2">
        <v>695</v>
      </c>
      <c r="AU76" s="192"/>
      <c r="AV76" s="192"/>
      <c r="AW76" s="192"/>
      <c r="AX76" s="12" t="s">
        <v>1</v>
      </c>
      <c r="AY76" s="106">
        <f t="shared" ref="AY76:AY137" si="1">AC76*AT76</f>
        <v>0</v>
      </c>
      <c r="AZ76" s="106"/>
      <c r="BA76" s="106"/>
      <c r="BB76" s="128"/>
      <c r="BC76" s="193"/>
      <c r="BD76" s="194"/>
      <c r="BE76" s="195" t="s">
        <v>168</v>
      </c>
      <c r="BF76" s="196"/>
      <c r="BG76" s="196"/>
      <c r="BH76" s="196"/>
      <c r="BI76" s="196"/>
      <c r="BJ76" s="196"/>
      <c r="BK76" s="196"/>
      <c r="BL76" s="196"/>
      <c r="BM76" s="196"/>
      <c r="BN76" s="196"/>
      <c r="BO76" s="196"/>
      <c r="BP76" s="196"/>
      <c r="BQ76" s="196"/>
      <c r="BR76" s="106"/>
      <c r="BS76" s="106"/>
      <c r="BT76" s="106"/>
      <c r="BU76" s="106"/>
      <c r="BV76" s="12" t="s">
        <v>1</v>
      </c>
      <c r="BW76" s="106">
        <f t="shared" ref="BW76:BW84" si="2">BC76*BR76</f>
        <v>0</v>
      </c>
      <c r="BX76" s="106"/>
      <c r="BY76" s="106"/>
      <c r="BZ76" s="128"/>
    </row>
    <row r="77" spans="3:118" ht="11.25" customHeight="1" thickBot="1" x14ac:dyDescent="0.25">
      <c r="C77" s="216"/>
      <c r="D77" s="217"/>
      <c r="E77" s="213" t="s">
        <v>186</v>
      </c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8">
        <v>386</v>
      </c>
      <c r="U77" s="218"/>
      <c r="V77" s="218"/>
      <c r="W77" s="218"/>
      <c r="X77" s="11" t="s">
        <v>1</v>
      </c>
      <c r="Y77" s="219">
        <f t="shared" si="0"/>
        <v>0</v>
      </c>
      <c r="Z77" s="219"/>
      <c r="AA77" s="219"/>
      <c r="AB77" s="220"/>
      <c r="AC77" s="216"/>
      <c r="AD77" s="217"/>
      <c r="AE77" s="213" t="s">
        <v>177</v>
      </c>
      <c r="AF77" s="213"/>
      <c r="AG77" s="213"/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8">
        <v>667</v>
      </c>
      <c r="AU77" s="218"/>
      <c r="AV77" s="218"/>
      <c r="AW77" s="218"/>
      <c r="AX77" s="11" t="s">
        <v>1</v>
      </c>
      <c r="AY77" s="219">
        <f t="shared" si="1"/>
        <v>0</v>
      </c>
      <c r="AZ77" s="219"/>
      <c r="BA77" s="219"/>
      <c r="BB77" s="220"/>
      <c r="BC77" s="216"/>
      <c r="BD77" s="217"/>
      <c r="BE77" s="213" t="s">
        <v>169</v>
      </c>
      <c r="BF77" s="214"/>
      <c r="BG77" s="214"/>
      <c r="BH77" s="214"/>
      <c r="BI77" s="214"/>
      <c r="BJ77" s="214"/>
      <c r="BK77" s="214"/>
      <c r="BL77" s="214"/>
      <c r="BM77" s="214"/>
      <c r="BN77" s="214"/>
      <c r="BO77" s="214"/>
      <c r="BP77" s="214"/>
      <c r="BQ77" s="214"/>
      <c r="BR77" s="219"/>
      <c r="BS77" s="219"/>
      <c r="BT77" s="219"/>
      <c r="BU77" s="219"/>
      <c r="BV77" s="11" t="s">
        <v>1</v>
      </c>
      <c r="BW77" s="219">
        <f t="shared" si="2"/>
        <v>0</v>
      </c>
      <c r="BX77" s="219"/>
      <c r="BY77" s="219"/>
      <c r="BZ77" s="220"/>
    </row>
    <row r="78" spans="3:118" ht="11.25" customHeight="1" thickBot="1" x14ac:dyDescent="0.25">
      <c r="C78" s="222"/>
      <c r="D78" s="223"/>
      <c r="E78" s="199" t="s">
        <v>185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2">
        <v>421</v>
      </c>
      <c r="U78" s="192"/>
      <c r="V78" s="192"/>
      <c r="W78" s="192"/>
      <c r="X78" s="10" t="s">
        <v>1</v>
      </c>
      <c r="Y78" s="200">
        <f t="shared" si="0"/>
        <v>0</v>
      </c>
      <c r="Z78" s="200"/>
      <c r="AA78" s="200"/>
      <c r="AB78" s="215"/>
      <c r="AC78" s="224" t="s">
        <v>194</v>
      </c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7"/>
      <c r="BC78" s="222"/>
      <c r="BD78" s="223"/>
      <c r="BE78" s="213" t="s">
        <v>170</v>
      </c>
      <c r="BF78" s="214"/>
      <c r="BG78" s="214"/>
      <c r="BH78" s="214"/>
      <c r="BI78" s="214"/>
      <c r="BJ78" s="214"/>
      <c r="BK78" s="214"/>
      <c r="BL78" s="214"/>
      <c r="BM78" s="214"/>
      <c r="BN78" s="214"/>
      <c r="BO78" s="214"/>
      <c r="BP78" s="214"/>
      <c r="BQ78" s="214"/>
      <c r="BR78" s="200"/>
      <c r="BS78" s="200"/>
      <c r="BT78" s="200"/>
      <c r="BU78" s="200"/>
      <c r="BV78" s="10" t="s">
        <v>1</v>
      </c>
      <c r="BW78" s="200">
        <f t="shared" si="2"/>
        <v>0</v>
      </c>
      <c r="BX78" s="200"/>
      <c r="BY78" s="200"/>
      <c r="BZ78" s="215"/>
      <c r="DL78"/>
      <c r="DM78"/>
      <c r="DN78"/>
    </row>
    <row r="79" spans="3:118" ht="11.25" customHeight="1" x14ac:dyDescent="0.2">
      <c r="C79" s="216"/>
      <c r="D79" s="217"/>
      <c r="E79" s="213" t="s">
        <v>187</v>
      </c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8">
        <v>842</v>
      </c>
      <c r="U79" s="218"/>
      <c r="V79" s="218"/>
      <c r="W79" s="218"/>
      <c r="X79" s="11" t="s">
        <v>1</v>
      </c>
      <c r="Y79" s="219">
        <f t="shared" si="0"/>
        <v>0</v>
      </c>
      <c r="Z79" s="219"/>
      <c r="AA79" s="219"/>
      <c r="AB79" s="220"/>
      <c r="AC79" s="197"/>
      <c r="AD79" s="198"/>
      <c r="AE79" s="195" t="s">
        <v>143</v>
      </c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221">
        <v>354</v>
      </c>
      <c r="AU79" s="221"/>
      <c r="AV79" s="221"/>
      <c r="AW79" s="221"/>
      <c r="AX79" s="31" t="s">
        <v>1</v>
      </c>
      <c r="AY79" s="228">
        <f t="shared" si="1"/>
        <v>0</v>
      </c>
      <c r="AZ79" s="228"/>
      <c r="BA79" s="228"/>
      <c r="BB79" s="229"/>
      <c r="BC79" s="216"/>
      <c r="BD79" s="217"/>
      <c r="BE79" s="213" t="s">
        <v>171</v>
      </c>
      <c r="BF79" s="214"/>
      <c r="BG79" s="214"/>
      <c r="BH79" s="214"/>
      <c r="BI79" s="214"/>
      <c r="BJ79" s="214"/>
      <c r="BK79" s="214"/>
      <c r="BL79" s="214"/>
      <c r="BM79" s="214"/>
      <c r="BN79" s="214"/>
      <c r="BO79" s="214"/>
      <c r="BP79" s="214"/>
      <c r="BQ79" s="214"/>
      <c r="BR79" s="219"/>
      <c r="BS79" s="219"/>
      <c r="BT79" s="219"/>
      <c r="BU79" s="219"/>
      <c r="BV79" s="11" t="s">
        <v>1</v>
      </c>
      <c r="BW79" s="219">
        <f t="shared" si="2"/>
        <v>0</v>
      </c>
      <c r="BX79" s="219"/>
      <c r="BY79" s="219"/>
      <c r="BZ79" s="220"/>
      <c r="DL79" s="5"/>
      <c r="DM79" s="5"/>
      <c r="DN79" s="5"/>
    </row>
    <row r="80" spans="3:118" ht="11.25" customHeight="1" x14ac:dyDescent="0.2">
      <c r="C80" s="222"/>
      <c r="D80" s="223"/>
      <c r="E80" s="199" t="s">
        <v>91</v>
      </c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2">
        <v>2012</v>
      </c>
      <c r="U80" s="192"/>
      <c r="V80" s="192"/>
      <c r="W80" s="192"/>
      <c r="X80" s="10" t="s">
        <v>1</v>
      </c>
      <c r="Y80" s="200">
        <f t="shared" si="0"/>
        <v>0</v>
      </c>
      <c r="Z80" s="200"/>
      <c r="AA80" s="200"/>
      <c r="AB80" s="215"/>
      <c r="AC80" s="216"/>
      <c r="AD80" s="217"/>
      <c r="AE80" s="213" t="s">
        <v>173</v>
      </c>
      <c r="AF80" s="213"/>
      <c r="AG80" s="213"/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8">
        <v>393</v>
      </c>
      <c r="AU80" s="218"/>
      <c r="AV80" s="218"/>
      <c r="AW80" s="218"/>
      <c r="AX80" s="11" t="s">
        <v>1</v>
      </c>
      <c r="AY80" s="219">
        <f t="shared" si="1"/>
        <v>0</v>
      </c>
      <c r="AZ80" s="219"/>
      <c r="BA80" s="219"/>
      <c r="BB80" s="220"/>
      <c r="BC80" s="222"/>
      <c r="BD80" s="223"/>
      <c r="BE80" s="199" t="s">
        <v>172</v>
      </c>
      <c r="BF80" s="227"/>
      <c r="BG80" s="227"/>
      <c r="BH80" s="227"/>
      <c r="BI80" s="227"/>
      <c r="BJ80" s="227"/>
      <c r="BK80" s="227"/>
      <c r="BL80" s="227"/>
      <c r="BM80" s="227"/>
      <c r="BN80" s="227"/>
      <c r="BO80" s="227"/>
      <c r="BP80" s="227"/>
      <c r="BQ80" s="227"/>
      <c r="BR80" s="200"/>
      <c r="BS80" s="200"/>
      <c r="BT80" s="200"/>
      <c r="BU80" s="200"/>
      <c r="BV80" s="10" t="s">
        <v>1</v>
      </c>
      <c r="BW80" s="200">
        <f t="shared" si="2"/>
        <v>0</v>
      </c>
      <c r="BX80" s="200"/>
      <c r="BY80" s="200"/>
      <c r="BZ80" s="215"/>
      <c r="DL80" s="5"/>
      <c r="DM80" s="5"/>
      <c r="DN80" s="5"/>
    </row>
    <row r="81" spans="3:156" ht="11.25" customHeight="1" x14ac:dyDescent="0.2">
      <c r="C81" s="193"/>
      <c r="D81" s="194"/>
      <c r="E81" s="225" t="s">
        <v>92</v>
      </c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6">
        <v>4024</v>
      </c>
      <c r="U81" s="226"/>
      <c r="V81" s="226"/>
      <c r="W81" s="226"/>
      <c r="X81" s="12" t="s">
        <v>1</v>
      </c>
      <c r="Y81" s="106">
        <f t="shared" si="0"/>
        <v>0</v>
      </c>
      <c r="Z81" s="106"/>
      <c r="AA81" s="106"/>
      <c r="AB81" s="128"/>
      <c r="AC81" s="222"/>
      <c r="AD81" s="223"/>
      <c r="AE81" s="199" t="s">
        <v>141</v>
      </c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2">
        <v>370</v>
      </c>
      <c r="AU81" s="192"/>
      <c r="AV81" s="192"/>
      <c r="AW81" s="192"/>
      <c r="AX81" s="10" t="s">
        <v>1</v>
      </c>
      <c r="AY81" s="200">
        <f t="shared" si="1"/>
        <v>0</v>
      </c>
      <c r="AZ81" s="200"/>
      <c r="BA81" s="200"/>
      <c r="BB81" s="215"/>
      <c r="BC81" s="216"/>
      <c r="BD81" s="217"/>
      <c r="BE81" s="213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9"/>
      <c r="BS81" s="219"/>
      <c r="BT81" s="219"/>
      <c r="BU81" s="219"/>
      <c r="BV81" s="11" t="s">
        <v>1</v>
      </c>
      <c r="BW81" s="219">
        <f t="shared" si="2"/>
        <v>0</v>
      </c>
      <c r="BX81" s="219"/>
      <c r="BY81" s="219"/>
      <c r="BZ81" s="220"/>
      <c r="DL81" s="5"/>
      <c r="DM81" s="5"/>
      <c r="DN81" s="5"/>
    </row>
    <row r="82" spans="3:156" ht="11.25" customHeight="1" x14ac:dyDescent="0.2">
      <c r="C82" s="230"/>
      <c r="D82" s="231"/>
      <c r="E82" s="236" t="s">
        <v>2</v>
      </c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3">
        <v>15</v>
      </c>
      <c r="U82" s="233"/>
      <c r="V82" s="233"/>
      <c r="W82" s="233"/>
      <c r="X82" s="16" t="s">
        <v>1</v>
      </c>
      <c r="Y82" s="234">
        <f t="shared" si="0"/>
        <v>0</v>
      </c>
      <c r="Z82" s="234"/>
      <c r="AA82" s="234"/>
      <c r="AB82" s="235"/>
      <c r="AC82" s="216"/>
      <c r="AD82" s="217"/>
      <c r="AE82" s="213" t="s">
        <v>144</v>
      </c>
      <c r="AF82" s="213"/>
      <c r="AG82" s="213"/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8">
        <v>409</v>
      </c>
      <c r="AU82" s="218"/>
      <c r="AV82" s="218"/>
      <c r="AW82" s="218"/>
      <c r="AX82" s="11" t="s">
        <v>1</v>
      </c>
      <c r="AY82" s="219">
        <f t="shared" si="1"/>
        <v>0</v>
      </c>
      <c r="AZ82" s="219"/>
      <c r="BA82" s="219"/>
      <c r="BB82" s="220"/>
      <c r="BC82" s="222"/>
      <c r="BD82" s="223"/>
      <c r="BE82" s="199"/>
      <c r="BF82" s="227"/>
      <c r="BG82" s="227"/>
      <c r="BH82" s="227"/>
      <c r="BI82" s="227"/>
      <c r="BJ82" s="227"/>
      <c r="BK82" s="227"/>
      <c r="BL82" s="227"/>
      <c r="BM82" s="227"/>
      <c r="BN82" s="227"/>
      <c r="BO82" s="227"/>
      <c r="BP82" s="227"/>
      <c r="BQ82" s="227"/>
      <c r="BR82" s="200"/>
      <c r="BS82" s="200"/>
      <c r="BT82" s="200"/>
      <c r="BU82" s="200"/>
      <c r="BV82" s="10" t="s">
        <v>1</v>
      </c>
      <c r="BW82" s="200">
        <f t="shared" si="2"/>
        <v>0</v>
      </c>
      <c r="BX82" s="200"/>
      <c r="BY82" s="200"/>
      <c r="BZ82" s="215"/>
      <c r="DL82" s="5"/>
      <c r="DM82" s="5"/>
      <c r="DN82" s="5"/>
    </row>
    <row r="83" spans="3:156" ht="11.25" customHeight="1" x14ac:dyDescent="0.2">
      <c r="C83" s="230"/>
      <c r="D83" s="231"/>
      <c r="E83" s="232" t="s">
        <v>3</v>
      </c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3">
        <v>7</v>
      </c>
      <c r="U83" s="233"/>
      <c r="V83" s="233"/>
      <c r="W83" s="233"/>
      <c r="X83" s="16" t="s">
        <v>1</v>
      </c>
      <c r="Y83" s="234">
        <f t="shared" si="0"/>
        <v>0</v>
      </c>
      <c r="Z83" s="234"/>
      <c r="AA83" s="234"/>
      <c r="AB83" s="235"/>
      <c r="AC83" s="222"/>
      <c r="AD83" s="223"/>
      <c r="AE83" s="199" t="s">
        <v>138</v>
      </c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2">
        <v>241</v>
      </c>
      <c r="AU83" s="192"/>
      <c r="AV83" s="192"/>
      <c r="AW83" s="192"/>
      <c r="AX83" s="10" t="s">
        <v>1</v>
      </c>
      <c r="AY83" s="200">
        <f t="shared" si="1"/>
        <v>0</v>
      </c>
      <c r="AZ83" s="200"/>
      <c r="BA83" s="200"/>
      <c r="BB83" s="215"/>
      <c r="BC83" s="216"/>
      <c r="BD83" s="217"/>
      <c r="BE83" s="213"/>
      <c r="BF83" s="214"/>
      <c r="BG83" s="214"/>
      <c r="BH83" s="214"/>
      <c r="BI83" s="214"/>
      <c r="BJ83" s="214"/>
      <c r="BK83" s="214"/>
      <c r="BL83" s="214"/>
      <c r="BM83" s="214"/>
      <c r="BN83" s="214"/>
      <c r="BO83" s="214"/>
      <c r="BP83" s="214"/>
      <c r="BQ83" s="214"/>
      <c r="BR83" s="219"/>
      <c r="BS83" s="219"/>
      <c r="BT83" s="219"/>
      <c r="BU83" s="219"/>
      <c r="BV83" s="11" t="s">
        <v>1</v>
      </c>
      <c r="BW83" s="219">
        <f t="shared" si="2"/>
        <v>0</v>
      </c>
      <c r="BX83" s="219"/>
      <c r="BY83" s="219"/>
      <c r="BZ83" s="220"/>
      <c r="DL83" s="5"/>
      <c r="DM83" s="5"/>
      <c r="DN83" s="5"/>
    </row>
    <row r="84" spans="3:156" ht="11.25" customHeight="1" thickBot="1" x14ac:dyDescent="0.25">
      <c r="C84" s="242"/>
      <c r="D84" s="243"/>
      <c r="E84" s="213" t="s">
        <v>178</v>
      </c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8">
        <v>19</v>
      </c>
      <c r="U84" s="218"/>
      <c r="V84" s="218"/>
      <c r="W84" s="218"/>
      <c r="X84" s="21" t="s">
        <v>1</v>
      </c>
      <c r="Y84" s="244">
        <f t="shared" si="0"/>
        <v>0</v>
      </c>
      <c r="Z84" s="244"/>
      <c r="AA84" s="244"/>
      <c r="AB84" s="245"/>
      <c r="AC84" s="216"/>
      <c r="AD84" s="217"/>
      <c r="AE84" s="213" t="s">
        <v>139</v>
      </c>
      <c r="AF84" s="213"/>
      <c r="AG84" s="213"/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8">
        <v>280</v>
      </c>
      <c r="AU84" s="218"/>
      <c r="AV84" s="218"/>
      <c r="AW84" s="218"/>
      <c r="AX84" s="11" t="s">
        <v>1</v>
      </c>
      <c r="AY84" s="219">
        <f t="shared" si="1"/>
        <v>0</v>
      </c>
      <c r="AZ84" s="219"/>
      <c r="BA84" s="219"/>
      <c r="BB84" s="220"/>
      <c r="BC84" s="246"/>
      <c r="BD84" s="247"/>
      <c r="BE84" s="237"/>
      <c r="BF84" s="238"/>
      <c r="BG84" s="238"/>
      <c r="BH84" s="238"/>
      <c r="BI84" s="238"/>
      <c r="BJ84" s="238"/>
      <c r="BK84" s="238"/>
      <c r="BL84" s="238"/>
      <c r="BM84" s="238"/>
      <c r="BN84" s="238"/>
      <c r="BO84" s="238"/>
      <c r="BP84" s="238"/>
      <c r="BQ84" s="238"/>
      <c r="BR84" s="239"/>
      <c r="BS84" s="239"/>
      <c r="BT84" s="239"/>
      <c r="BU84" s="239"/>
      <c r="BV84" s="16" t="s">
        <v>1</v>
      </c>
      <c r="BW84" s="239">
        <f t="shared" si="2"/>
        <v>0</v>
      </c>
      <c r="BX84" s="239"/>
      <c r="BY84" s="239"/>
      <c r="BZ84" s="240"/>
      <c r="DL84" s="5"/>
      <c r="DM84" s="5"/>
      <c r="DN84" s="5"/>
    </row>
    <row r="85" spans="3:156" ht="11.25" customHeight="1" thickBot="1" x14ac:dyDescent="0.25">
      <c r="C85" s="241" t="s">
        <v>142</v>
      </c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7"/>
      <c r="AC85" s="222"/>
      <c r="AD85" s="223"/>
      <c r="AE85" s="199" t="s">
        <v>137</v>
      </c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2">
        <v>257</v>
      </c>
      <c r="AU85" s="192"/>
      <c r="AV85" s="192"/>
      <c r="AW85" s="192"/>
      <c r="AX85" s="10" t="s">
        <v>1</v>
      </c>
      <c r="AY85" s="200">
        <f t="shared" si="1"/>
        <v>0</v>
      </c>
      <c r="AZ85" s="200"/>
      <c r="BA85" s="200"/>
      <c r="BB85" s="215"/>
      <c r="BC85" s="224" t="s">
        <v>126</v>
      </c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  <c r="BZ85" s="207"/>
      <c r="DL85" s="5"/>
      <c r="DM85" s="5"/>
      <c r="DN85" s="5"/>
    </row>
    <row r="86" spans="3:156" ht="11.25" customHeight="1" x14ac:dyDescent="0.2">
      <c r="C86" s="197"/>
      <c r="D86" s="198"/>
      <c r="E86" s="199" t="s">
        <v>5</v>
      </c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2">
        <v>23</v>
      </c>
      <c r="U86" s="192"/>
      <c r="V86" s="192"/>
      <c r="W86" s="192"/>
      <c r="X86" s="32" t="s">
        <v>1</v>
      </c>
      <c r="Y86" s="249">
        <f t="shared" si="0"/>
        <v>0</v>
      </c>
      <c r="Z86" s="249"/>
      <c r="AA86" s="249"/>
      <c r="AB86" s="250"/>
      <c r="AC86" s="216"/>
      <c r="AD86" s="217"/>
      <c r="AE86" s="213" t="s">
        <v>140</v>
      </c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8">
        <v>296</v>
      </c>
      <c r="AU86" s="218"/>
      <c r="AV86" s="218"/>
      <c r="AW86" s="218"/>
      <c r="AX86" s="11" t="s">
        <v>1</v>
      </c>
      <c r="AY86" s="219">
        <f t="shared" si="1"/>
        <v>0</v>
      </c>
      <c r="AZ86" s="219"/>
      <c r="BA86" s="219"/>
      <c r="BB86" s="220"/>
      <c r="BC86" s="197">
        <v>36</v>
      </c>
      <c r="BD86" s="198"/>
      <c r="BE86" s="195" t="s">
        <v>180</v>
      </c>
      <c r="BF86" s="196"/>
      <c r="BG86" s="196"/>
      <c r="BH86" s="196"/>
      <c r="BI86" s="196"/>
      <c r="BJ86" s="196"/>
      <c r="BK86" s="196"/>
      <c r="BL86" s="196"/>
      <c r="BM86" s="196"/>
      <c r="BN86" s="196"/>
      <c r="BO86" s="196"/>
      <c r="BP86" s="196"/>
      <c r="BQ86" s="196"/>
      <c r="BR86" s="228">
        <v>20.8</v>
      </c>
      <c r="BS86" s="228"/>
      <c r="BT86" s="228"/>
      <c r="BU86" s="228"/>
      <c r="BV86" s="31" t="s">
        <v>1</v>
      </c>
      <c r="BW86" s="228">
        <f>BC86*BR86*1.068181818181</f>
        <v>799.85454545393293</v>
      </c>
      <c r="BX86" s="228"/>
      <c r="BY86" s="228"/>
      <c r="BZ86" s="229"/>
      <c r="DL86" s="5"/>
      <c r="DM86" s="5"/>
      <c r="DN86" s="5"/>
    </row>
    <row r="87" spans="3:156" ht="11.25" customHeight="1" x14ac:dyDescent="0.2">
      <c r="C87" s="230"/>
      <c r="D87" s="231"/>
      <c r="E87" s="232" t="s">
        <v>4</v>
      </c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3">
        <v>259</v>
      </c>
      <c r="U87" s="233"/>
      <c r="V87" s="233"/>
      <c r="W87" s="233"/>
      <c r="X87" s="16" t="s">
        <v>1</v>
      </c>
      <c r="Y87" s="234">
        <f t="shared" si="0"/>
        <v>0</v>
      </c>
      <c r="Z87" s="234"/>
      <c r="AA87" s="234"/>
      <c r="AB87" s="235"/>
      <c r="AC87" s="222"/>
      <c r="AD87" s="223"/>
      <c r="AE87" s="199" t="s">
        <v>81</v>
      </c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2">
        <v>470</v>
      </c>
      <c r="AU87" s="192"/>
      <c r="AV87" s="192"/>
      <c r="AW87" s="192"/>
      <c r="AX87" s="10" t="s">
        <v>1</v>
      </c>
      <c r="AY87" s="200">
        <f t="shared" si="1"/>
        <v>0</v>
      </c>
      <c r="AZ87" s="200"/>
      <c r="BA87" s="200"/>
      <c r="BB87" s="215"/>
      <c r="BC87" s="216">
        <v>36</v>
      </c>
      <c r="BD87" s="217"/>
      <c r="BE87" s="248" t="s">
        <v>237</v>
      </c>
      <c r="BF87" s="214"/>
      <c r="BG87" s="214"/>
      <c r="BH87" s="214"/>
      <c r="BI87" s="214"/>
      <c r="BJ87" s="214"/>
      <c r="BK87" s="214"/>
      <c r="BL87" s="214"/>
      <c r="BM87" s="214"/>
      <c r="BN87" s="214"/>
      <c r="BO87" s="214"/>
      <c r="BP87" s="214"/>
      <c r="BQ87" s="214"/>
      <c r="BR87" s="219">
        <v>529</v>
      </c>
      <c r="BS87" s="219"/>
      <c r="BT87" s="219"/>
      <c r="BU87" s="219"/>
      <c r="BV87" s="44" t="s">
        <v>1</v>
      </c>
      <c r="BW87" s="219">
        <f>BC87*BR87*1.068181818181</f>
        <v>20342.454545438966</v>
      </c>
      <c r="BX87" s="219"/>
      <c r="BY87" s="219"/>
      <c r="BZ87" s="220"/>
      <c r="DL87" s="5"/>
      <c r="DM87" s="5"/>
      <c r="DN87" s="5"/>
    </row>
    <row r="88" spans="3:156" ht="11.25" customHeight="1" x14ac:dyDescent="0.2">
      <c r="C88" s="230"/>
      <c r="D88" s="231"/>
      <c r="E88" s="232" t="s">
        <v>181</v>
      </c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3">
        <v>1277</v>
      </c>
      <c r="U88" s="233"/>
      <c r="V88" s="233"/>
      <c r="W88" s="233"/>
      <c r="X88" s="16" t="s">
        <v>1</v>
      </c>
      <c r="Y88" s="234">
        <f t="shared" si="0"/>
        <v>0</v>
      </c>
      <c r="Z88" s="234"/>
      <c r="AA88" s="234"/>
      <c r="AB88" s="235"/>
      <c r="AC88" s="216"/>
      <c r="AD88" s="217"/>
      <c r="AE88" s="213" t="s">
        <v>82</v>
      </c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8">
        <v>509</v>
      </c>
      <c r="AU88" s="218"/>
      <c r="AV88" s="218"/>
      <c r="AW88" s="218"/>
      <c r="AX88" s="11" t="s">
        <v>1</v>
      </c>
      <c r="AY88" s="219">
        <f t="shared" si="1"/>
        <v>0</v>
      </c>
      <c r="AZ88" s="219"/>
      <c r="BA88" s="219"/>
      <c r="BB88" s="220"/>
      <c r="BC88" s="222">
        <v>18</v>
      </c>
      <c r="BD88" s="223"/>
      <c r="BE88" s="255" t="s">
        <v>238</v>
      </c>
      <c r="BF88" s="256"/>
      <c r="BG88" s="256"/>
      <c r="BH88" s="256"/>
      <c r="BI88" s="256"/>
      <c r="BJ88" s="256"/>
      <c r="BK88" s="256"/>
      <c r="BL88" s="256"/>
      <c r="BM88" s="256"/>
      <c r="BN88" s="256"/>
      <c r="BO88" s="256"/>
      <c r="BP88" s="256"/>
      <c r="BQ88" s="256"/>
      <c r="BR88" s="200">
        <v>49</v>
      </c>
      <c r="BS88" s="200"/>
      <c r="BT88" s="200"/>
      <c r="BU88" s="200"/>
      <c r="BV88" s="45" t="s">
        <v>1</v>
      </c>
      <c r="BW88" s="200">
        <f>BC88*BR88*1.068181818181</f>
        <v>942.13636363564206</v>
      </c>
      <c r="BX88" s="200"/>
      <c r="BY88" s="200"/>
      <c r="BZ88" s="215"/>
      <c r="DL88" s="5"/>
      <c r="DM88" s="5"/>
      <c r="DN88" s="5"/>
    </row>
    <row r="89" spans="3:156" ht="11.25" customHeight="1" thickBot="1" x14ac:dyDescent="0.25">
      <c r="C89" s="230"/>
      <c r="D89" s="231"/>
      <c r="E89" s="232" t="s">
        <v>115</v>
      </c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3">
        <v>68</v>
      </c>
      <c r="U89" s="233"/>
      <c r="V89" s="233"/>
      <c r="W89" s="233"/>
      <c r="X89" s="16" t="s">
        <v>1</v>
      </c>
      <c r="Y89" s="234">
        <f t="shared" si="0"/>
        <v>0</v>
      </c>
      <c r="Z89" s="234"/>
      <c r="AA89" s="234"/>
      <c r="AB89" s="235"/>
      <c r="AC89" s="222"/>
      <c r="AD89" s="223"/>
      <c r="AE89" s="199" t="s">
        <v>79</v>
      </c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2">
        <v>486</v>
      </c>
      <c r="AU89" s="192"/>
      <c r="AV89" s="192"/>
      <c r="AW89" s="192"/>
      <c r="AX89" s="10" t="s">
        <v>1</v>
      </c>
      <c r="AY89" s="200">
        <f t="shared" si="1"/>
        <v>0</v>
      </c>
      <c r="AZ89" s="200"/>
      <c r="BA89" s="200"/>
      <c r="BB89" s="215"/>
      <c r="BC89" s="242"/>
      <c r="BD89" s="243"/>
      <c r="BE89" s="251"/>
      <c r="BF89" s="252"/>
      <c r="BG89" s="252"/>
      <c r="BH89" s="252"/>
      <c r="BI89" s="252"/>
      <c r="BJ89" s="252"/>
      <c r="BK89" s="252"/>
      <c r="BL89" s="252"/>
      <c r="BM89" s="252"/>
      <c r="BN89" s="252"/>
      <c r="BO89" s="252"/>
      <c r="BP89" s="252"/>
      <c r="BQ89" s="252"/>
      <c r="BR89" s="253"/>
      <c r="BS89" s="253"/>
      <c r="BT89" s="253"/>
      <c r="BU89" s="253"/>
      <c r="BV89" s="30" t="s">
        <v>1</v>
      </c>
      <c r="BW89" s="253">
        <f>BC89*BR89*1.068181818181</f>
        <v>0</v>
      </c>
      <c r="BX89" s="253"/>
      <c r="BY89" s="253"/>
      <c r="BZ89" s="254"/>
      <c r="DL89" s="15"/>
      <c r="DM89" s="15"/>
      <c r="DN89" s="15"/>
    </row>
    <row r="90" spans="3:156" ht="11.25" customHeight="1" x14ac:dyDescent="0.2">
      <c r="C90" s="230"/>
      <c r="D90" s="231"/>
      <c r="E90" s="232" t="s">
        <v>52</v>
      </c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3">
        <v>80</v>
      </c>
      <c r="U90" s="233"/>
      <c r="V90" s="233"/>
      <c r="W90" s="233"/>
      <c r="X90" s="16" t="s">
        <v>1</v>
      </c>
      <c r="Y90" s="234">
        <f t="shared" si="0"/>
        <v>0</v>
      </c>
      <c r="Z90" s="234"/>
      <c r="AA90" s="234"/>
      <c r="AB90" s="235"/>
      <c r="AC90" s="216"/>
      <c r="AD90" s="217"/>
      <c r="AE90" s="213" t="s">
        <v>83</v>
      </c>
      <c r="AF90" s="213"/>
      <c r="AG90" s="213"/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8">
        <v>525</v>
      </c>
      <c r="AU90" s="218"/>
      <c r="AV90" s="218"/>
      <c r="AW90" s="218"/>
      <c r="AX90" s="11" t="s">
        <v>1</v>
      </c>
      <c r="AY90" s="219">
        <f t="shared" si="1"/>
        <v>0</v>
      </c>
      <c r="AZ90" s="219"/>
      <c r="BA90" s="219"/>
      <c r="BB90" s="220"/>
      <c r="BC90" s="193"/>
      <c r="BD90" s="257"/>
      <c r="BE90" s="255"/>
      <c r="BF90" s="256"/>
      <c r="BG90" s="256"/>
      <c r="BH90" s="256"/>
      <c r="BI90" s="256"/>
      <c r="BJ90" s="256"/>
      <c r="BK90" s="256"/>
      <c r="BL90" s="256"/>
      <c r="BM90" s="256"/>
      <c r="BN90" s="256"/>
      <c r="BO90" s="256"/>
      <c r="BP90" s="256"/>
      <c r="BQ90" s="256"/>
      <c r="BR90" s="258"/>
      <c r="BS90" s="258"/>
      <c r="BT90" s="258"/>
      <c r="BU90" s="258"/>
      <c r="BV90" s="46" t="s">
        <v>1</v>
      </c>
      <c r="BW90" s="258">
        <f t="shared" ref="BW90:BW101" si="3">BC90*BR90</f>
        <v>0</v>
      </c>
      <c r="BX90" s="258"/>
      <c r="BY90" s="258"/>
      <c r="BZ90" s="128"/>
      <c r="DL90" s="15"/>
      <c r="DM90" s="15"/>
      <c r="DN90" s="15"/>
    </row>
    <row r="91" spans="3:156" ht="11.25" customHeight="1" x14ac:dyDescent="0.2">
      <c r="C91" s="216"/>
      <c r="D91" s="217"/>
      <c r="E91" s="213" t="s">
        <v>53</v>
      </c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8">
        <v>175</v>
      </c>
      <c r="U91" s="218"/>
      <c r="V91" s="218"/>
      <c r="W91" s="218"/>
      <c r="X91" s="11" t="s">
        <v>1</v>
      </c>
      <c r="Y91" s="219">
        <f t="shared" si="0"/>
        <v>0</v>
      </c>
      <c r="Z91" s="219"/>
      <c r="AA91" s="219"/>
      <c r="AB91" s="220"/>
      <c r="AC91" s="222"/>
      <c r="AD91" s="223"/>
      <c r="AE91" s="199" t="s">
        <v>84</v>
      </c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2">
        <v>682</v>
      </c>
      <c r="AU91" s="192"/>
      <c r="AV91" s="192"/>
      <c r="AW91" s="192"/>
      <c r="AX91" s="10" t="s">
        <v>1</v>
      </c>
      <c r="AY91" s="200">
        <f t="shared" si="1"/>
        <v>0</v>
      </c>
      <c r="AZ91" s="200"/>
      <c r="BA91" s="200"/>
      <c r="BB91" s="215"/>
      <c r="BC91" s="216"/>
      <c r="BD91" s="217"/>
      <c r="BE91" s="213"/>
      <c r="BF91" s="214"/>
      <c r="BG91" s="214"/>
      <c r="BH91" s="214"/>
      <c r="BI91" s="214"/>
      <c r="BJ91" s="214"/>
      <c r="BK91" s="214"/>
      <c r="BL91" s="214"/>
      <c r="BM91" s="214"/>
      <c r="BN91" s="214"/>
      <c r="BO91" s="214"/>
      <c r="BP91" s="214"/>
      <c r="BQ91" s="214"/>
      <c r="BR91" s="219"/>
      <c r="BS91" s="219"/>
      <c r="BT91" s="219"/>
      <c r="BU91" s="219"/>
      <c r="BV91" s="11" t="s">
        <v>1</v>
      </c>
      <c r="BW91" s="219">
        <f t="shared" si="3"/>
        <v>0</v>
      </c>
      <c r="BX91" s="219"/>
      <c r="BY91" s="219"/>
      <c r="BZ91" s="220"/>
      <c r="DZ91" s="3"/>
      <c r="EA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Q91" s="5"/>
      <c r="ER91" s="5"/>
      <c r="ES91" s="5"/>
      <c r="ET91" s="5"/>
      <c r="EV91" s="5"/>
      <c r="EW91" s="5"/>
      <c r="EX91" s="5"/>
      <c r="EY91" s="5"/>
      <c r="EZ91" s="5"/>
    </row>
    <row r="92" spans="3:156" ht="11.25" customHeight="1" x14ac:dyDescent="0.2">
      <c r="C92" s="230"/>
      <c r="D92" s="231"/>
      <c r="E92" s="232" t="s">
        <v>182</v>
      </c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3">
        <v>14</v>
      </c>
      <c r="U92" s="233"/>
      <c r="V92" s="233"/>
      <c r="W92" s="233"/>
      <c r="X92" s="16" t="s">
        <v>1</v>
      </c>
      <c r="Y92" s="234">
        <f t="shared" si="0"/>
        <v>0</v>
      </c>
      <c r="Z92" s="234"/>
      <c r="AA92" s="234"/>
      <c r="AB92" s="235"/>
      <c r="AC92" s="216"/>
      <c r="AD92" s="217"/>
      <c r="AE92" s="213" t="s">
        <v>85</v>
      </c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8">
        <v>721</v>
      </c>
      <c r="AU92" s="218"/>
      <c r="AV92" s="218"/>
      <c r="AW92" s="218"/>
      <c r="AX92" s="11" t="s">
        <v>1</v>
      </c>
      <c r="AY92" s="219">
        <f t="shared" si="1"/>
        <v>0</v>
      </c>
      <c r="AZ92" s="219"/>
      <c r="BA92" s="219"/>
      <c r="BB92" s="220"/>
      <c r="BC92" s="222"/>
      <c r="BD92" s="223"/>
      <c r="BE92" s="199"/>
      <c r="BF92" s="227"/>
      <c r="BG92" s="227"/>
      <c r="BH92" s="227"/>
      <c r="BI92" s="227"/>
      <c r="BJ92" s="227"/>
      <c r="BK92" s="227"/>
      <c r="BL92" s="227"/>
      <c r="BM92" s="227"/>
      <c r="BN92" s="227"/>
      <c r="BO92" s="227"/>
      <c r="BP92" s="227"/>
      <c r="BQ92" s="227"/>
      <c r="BR92" s="200"/>
      <c r="BS92" s="200"/>
      <c r="BT92" s="200"/>
      <c r="BU92" s="200"/>
      <c r="BV92" s="10" t="s">
        <v>1</v>
      </c>
      <c r="BW92" s="200">
        <f t="shared" si="3"/>
        <v>0</v>
      </c>
      <c r="BX92" s="200"/>
      <c r="BY92" s="200"/>
      <c r="BZ92" s="215"/>
      <c r="DL92" s="5"/>
      <c r="DM92" s="5"/>
      <c r="DN92" s="5"/>
      <c r="DZ92" s="3"/>
      <c r="EA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Q92" s="5"/>
      <c r="ER92" s="5"/>
      <c r="ES92" s="5"/>
      <c r="ET92" s="5"/>
      <c r="EV92" s="5"/>
      <c r="EW92" s="5"/>
      <c r="EX92" s="5"/>
      <c r="EY92" s="5"/>
      <c r="EZ92" s="5"/>
    </row>
    <row r="93" spans="3:156" ht="11.25" customHeight="1" x14ac:dyDescent="0.2">
      <c r="C93" s="230"/>
      <c r="D93" s="231"/>
      <c r="E93" s="232" t="s">
        <v>117</v>
      </c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3">
        <v>37</v>
      </c>
      <c r="U93" s="233"/>
      <c r="V93" s="233"/>
      <c r="W93" s="233"/>
      <c r="X93" s="16" t="s">
        <v>1</v>
      </c>
      <c r="Y93" s="234">
        <f t="shared" si="0"/>
        <v>0</v>
      </c>
      <c r="Z93" s="234"/>
      <c r="AA93" s="234"/>
      <c r="AB93" s="235"/>
      <c r="AC93" s="222"/>
      <c r="AD93" s="223"/>
      <c r="AE93" s="199" t="s">
        <v>80</v>
      </c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2">
        <v>698</v>
      </c>
      <c r="AU93" s="192"/>
      <c r="AV93" s="192"/>
      <c r="AW93" s="192"/>
      <c r="AX93" s="10" t="s">
        <v>1</v>
      </c>
      <c r="AY93" s="200">
        <f t="shared" si="1"/>
        <v>0</v>
      </c>
      <c r="AZ93" s="200"/>
      <c r="BA93" s="200"/>
      <c r="BB93" s="215"/>
      <c r="BC93" s="216"/>
      <c r="BD93" s="217"/>
      <c r="BE93" s="213"/>
      <c r="BF93" s="214"/>
      <c r="BG93" s="214"/>
      <c r="BH93" s="214"/>
      <c r="BI93" s="214"/>
      <c r="BJ93" s="214"/>
      <c r="BK93" s="214"/>
      <c r="BL93" s="214"/>
      <c r="BM93" s="214"/>
      <c r="BN93" s="214"/>
      <c r="BO93" s="214"/>
      <c r="BP93" s="214"/>
      <c r="BQ93" s="214"/>
      <c r="BR93" s="219"/>
      <c r="BS93" s="219"/>
      <c r="BT93" s="219"/>
      <c r="BU93" s="219"/>
      <c r="BV93" s="11" t="s">
        <v>1</v>
      </c>
      <c r="BW93" s="219">
        <f t="shared" si="3"/>
        <v>0</v>
      </c>
      <c r="BX93" s="219"/>
      <c r="BY93" s="219"/>
      <c r="BZ93" s="220"/>
      <c r="DL93" s="5"/>
      <c r="DM93" s="5"/>
      <c r="DN93" s="5"/>
      <c r="DZ93" s="3"/>
      <c r="EA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Q93" s="5"/>
      <c r="ER93" s="5"/>
      <c r="ES93" s="5"/>
      <c r="ET93" s="5"/>
      <c r="EV93" s="5"/>
      <c r="EW93" s="5"/>
      <c r="EX93" s="5"/>
      <c r="EY93" s="5"/>
      <c r="EZ93" s="5"/>
    </row>
    <row r="94" spans="3:156" ht="11.25" customHeight="1" x14ac:dyDescent="0.2">
      <c r="C94" s="230"/>
      <c r="D94" s="231"/>
      <c r="E94" s="232" t="s">
        <v>42</v>
      </c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3">
        <v>20</v>
      </c>
      <c r="U94" s="233"/>
      <c r="V94" s="233"/>
      <c r="W94" s="233"/>
      <c r="X94" s="16" t="s">
        <v>1</v>
      </c>
      <c r="Y94" s="234">
        <f t="shared" si="0"/>
        <v>0</v>
      </c>
      <c r="Z94" s="234"/>
      <c r="AA94" s="234"/>
      <c r="AB94" s="235"/>
      <c r="AC94" s="216"/>
      <c r="AD94" s="217"/>
      <c r="AE94" s="213" t="s">
        <v>86</v>
      </c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8">
        <v>737</v>
      </c>
      <c r="AU94" s="218"/>
      <c r="AV94" s="218"/>
      <c r="AW94" s="218"/>
      <c r="AX94" s="11" t="s">
        <v>1</v>
      </c>
      <c r="AY94" s="219">
        <f t="shared" si="1"/>
        <v>0</v>
      </c>
      <c r="AZ94" s="219"/>
      <c r="BA94" s="219"/>
      <c r="BB94" s="220"/>
      <c r="BC94" s="222"/>
      <c r="BD94" s="223"/>
      <c r="BE94" s="199"/>
      <c r="BF94" s="227"/>
      <c r="BG94" s="227"/>
      <c r="BH94" s="227"/>
      <c r="BI94" s="227"/>
      <c r="BJ94" s="227"/>
      <c r="BK94" s="227"/>
      <c r="BL94" s="227"/>
      <c r="BM94" s="227"/>
      <c r="BN94" s="227"/>
      <c r="BO94" s="227"/>
      <c r="BP94" s="227"/>
      <c r="BQ94" s="227"/>
      <c r="BR94" s="200"/>
      <c r="BS94" s="200"/>
      <c r="BT94" s="200"/>
      <c r="BU94" s="200"/>
      <c r="BV94" s="10" t="s">
        <v>1</v>
      </c>
      <c r="BW94" s="200">
        <f t="shared" si="3"/>
        <v>0</v>
      </c>
      <c r="BX94" s="200"/>
      <c r="BY94" s="200"/>
      <c r="BZ94" s="215"/>
      <c r="CA94" s="3"/>
      <c r="CB94" s="3"/>
      <c r="CD94" s="5"/>
      <c r="CE94" s="5"/>
      <c r="CF94" s="5"/>
      <c r="CG94" s="5"/>
      <c r="CI94" s="5"/>
      <c r="CJ94" s="5"/>
      <c r="CK94" s="5"/>
      <c r="CL94" s="5"/>
      <c r="DL94" s="5"/>
      <c r="DM94" s="5"/>
      <c r="DN94" s="5"/>
      <c r="DZ94" s="3"/>
      <c r="EA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Q94" s="5"/>
      <c r="ER94" s="5"/>
      <c r="ES94" s="5"/>
      <c r="ET94" s="5"/>
      <c r="EV94" s="5"/>
      <c r="EW94" s="5"/>
      <c r="EX94" s="5"/>
      <c r="EY94" s="5"/>
      <c r="EZ94" s="5"/>
    </row>
    <row r="95" spans="3:156" ht="11.25" customHeight="1" thickBot="1" x14ac:dyDescent="0.25">
      <c r="C95" s="230"/>
      <c r="D95" s="231"/>
      <c r="E95" s="232" t="s">
        <v>101</v>
      </c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3">
        <v>58</v>
      </c>
      <c r="U95" s="233"/>
      <c r="V95" s="233"/>
      <c r="W95" s="233"/>
      <c r="X95" s="16" t="s">
        <v>1</v>
      </c>
      <c r="Y95" s="234">
        <f t="shared" si="0"/>
        <v>0</v>
      </c>
      <c r="Z95" s="234"/>
      <c r="AA95" s="234"/>
      <c r="AB95" s="235"/>
      <c r="AC95" s="260" t="s">
        <v>100</v>
      </c>
      <c r="AD95" s="261"/>
      <c r="AE95" s="261"/>
      <c r="AF95" s="261"/>
      <c r="AG95" s="261"/>
      <c r="AH95" s="261"/>
      <c r="AI95" s="261"/>
      <c r="AJ95" s="261"/>
      <c r="AK95" s="261"/>
      <c r="AL95" s="261"/>
      <c r="AM95" s="261"/>
      <c r="AN95" s="261"/>
      <c r="AO95" s="261"/>
      <c r="AP95" s="261"/>
      <c r="AQ95" s="261"/>
      <c r="AR95" s="261"/>
      <c r="AS95" s="261"/>
      <c r="AT95" s="261"/>
      <c r="AU95" s="261"/>
      <c r="AV95" s="261"/>
      <c r="AW95" s="261"/>
      <c r="AX95" s="261"/>
      <c r="AY95" s="261"/>
      <c r="AZ95" s="261"/>
      <c r="BA95" s="261"/>
      <c r="BB95" s="262"/>
      <c r="BC95" s="216">
        <v>36</v>
      </c>
      <c r="BD95" s="217"/>
      <c r="BE95" s="213" t="s">
        <v>239</v>
      </c>
      <c r="BF95" s="214"/>
      <c r="BG95" s="214"/>
      <c r="BH95" s="214"/>
      <c r="BI95" s="214"/>
      <c r="BJ95" s="214"/>
      <c r="BK95" s="214"/>
      <c r="BL95" s="214"/>
      <c r="BM95" s="214"/>
      <c r="BN95" s="214"/>
      <c r="BO95" s="214"/>
      <c r="BP95" s="214"/>
      <c r="BQ95" s="214"/>
      <c r="BR95" s="219">
        <v>462</v>
      </c>
      <c r="BS95" s="219"/>
      <c r="BT95" s="219"/>
      <c r="BU95" s="219"/>
      <c r="BV95" s="11" t="s">
        <v>1</v>
      </c>
      <c r="BW95" s="219">
        <f t="shared" si="3"/>
        <v>16632</v>
      </c>
      <c r="BX95" s="219"/>
      <c r="BY95" s="219"/>
      <c r="BZ95" s="220"/>
      <c r="CA95" s="3"/>
      <c r="CB95" s="3"/>
      <c r="CD95" s="5"/>
      <c r="CE95" s="5"/>
      <c r="CF95" s="5"/>
      <c r="CG95" s="5"/>
      <c r="CI95" s="5"/>
      <c r="CJ95" s="5"/>
      <c r="CK95" s="5"/>
      <c r="CL95" s="5"/>
      <c r="DL95" s="5"/>
      <c r="DM95" s="5"/>
      <c r="DN95" s="5"/>
      <c r="DZ95" s="3"/>
      <c r="EA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Q95" s="5"/>
      <c r="ER95" s="5"/>
      <c r="ES95" s="5"/>
      <c r="ET95" s="5"/>
      <c r="EV95" s="5"/>
      <c r="EW95" s="5"/>
      <c r="EX95" s="5"/>
      <c r="EY95" s="5"/>
      <c r="EZ95" s="5"/>
    </row>
    <row r="96" spans="3:156" ht="11.25" customHeight="1" thickBot="1" x14ac:dyDescent="0.25">
      <c r="C96" s="230"/>
      <c r="D96" s="231"/>
      <c r="E96" s="237" t="s">
        <v>145</v>
      </c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59">
        <v>80</v>
      </c>
      <c r="U96" s="259"/>
      <c r="V96" s="259"/>
      <c r="W96" s="259"/>
      <c r="X96" s="16" t="s">
        <v>1</v>
      </c>
      <c r="Y96" s="234">
        <f t="shared" si="0"/>
        <v>0</v>
      </c>
      <c r="Z96" s="234"/>
      <c r="AA96" s="234"/>
      <c r="AB96" s="235"/>
      <c r="AC96" s="222"/>
      <c r="AD96" s="223"/>
      <c r="AE96" s="199" t="s">
        <v>149</v>
      </c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9"/>
      <c r="AT96" s="192">
        <v>48</v>
      </c>
      <c r="AU96" s="192"/>
      <c r="AV96" s="192"/>
      <c r="AW96" s="192"/>
      <c r="AX96" s="10" t="s">
        <v>1</v>
      </c>
      <c r="AY96" s="200">
        <f t="shared" si="1"/>
        <v>0</v>
      </c>
      <c r="AZ96" s="200"/>
      <c r="BA96" s="200"/>
      <c r="BB96" s="215"/>
      <c r="BC96" s="222">
        <v>18</v>
      </c>
      <c r="BD96" s="223"/>
      <c r="BE96" s="199" t="s">
        <v>241</v>
      </c>
      <c r="BF96" s="227"/>
      <c r="BG96" s="227"/>
      <c r="BH96" s="227"/>
      <c r="BI96" s="227"/>
      <c r="BJ96" s="227"/>
      <c r="BK96" s="227"/>
      <c r="BL96" s="227"/>
      <c r="BM96" s="227"/>
      <c r="BN96" s="227"/>
      <c r="BO96" s="227"/>
      <c r="BP96" s="227"/>
      <c r="BQ96" s="227"/>
      <c r="BR96" s="200">
        <v>100</v>
      </c>
      <c r="BS96" s="200"/>
      <c r="BT96" s="200"/>
      <c r="BU96" s="200"/>
      <c r="BV96" s="10" t="s">
        <v>1</v>
      </c>
      <c r="BW96" s="200">
        <f t="shared" si="3"/>
        <v>1800</v>
      </c>
      <c r="BX96" s="200"/>
      <c r="BY96" s="200"/>
      <c r="BZ96" s="215"/>
      <c r="CA96" s="3"/>
      <c r="CB96" s="3"/>
      <c r="CD96" s="5"/>
      <c r="CE96" s="5"/>
      <c r="CF96" s="5"/>
      <c r="CG96" s="5"/>
      <c r="CI96" s="5"/>
      <c r="CJ96" s="5"/>
      <c r="CK96" s="5"/>
      <c r="CL96" s="5"/>
      <c r="DL96" s="5"/>
      <c r="DM96" s="5"/>
      <c r="DN96" s="5"/>
      <c r="DZ96" s="3"/>
      <c r="EA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Q96" s="5"/>
      <c r="ER96" s="5"/>
      <c r="ES96" s="5"/>
      <c r="ET96" s="5"/>
      <c r="EV96" s="5"/>
      <c r="EW96" s="5"/>
      <c r="EX96" s="5"/>
      <c r="EY96" s="5"/>
      <c r="EZ96" s="5"/>
    </row>
    <row r="97" spans="3:156" ht="11.25" customHeight="1" thickBot="1" x14ac:dyDescent="0.25">
      <c r="C97" s="241" t="s">
        <v>6</v>
      </c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7"/>
      <c r="AC97" s="216"/>
      <c r="AD97" s="217"/>
      <c r="AE97" s="213" t="s">
        <v>151</v>
      </c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8">
        <v>18</v>
      </c>
      <c r="AU97" s="218"/>
      <c r="AV97" s="218"/>
      <c r="AW97" s="218"/>
      <c r="AX97" s="11" t="s">
        <v>1</v>
      </c>
      <c r="AY97" s="219">
        <f t="shared" si="1"/>
        <v>0</v>
      </c>
      <c r="AZ97" s="219"/>
      <c r="BA97" s="219"/>
      <c r="BB97" s="220"/>
      <c r="BC97" s="216">
        <v>18</v>
      </c>
      <c r="BD97" s="217"/>
      <c r="BE97" s="213" t="s">
        <v>240</v>
      </c>
      <c r="BF97" s="214"/>
      <c r="BG97" s="214"/>
      <c r="BH97" s="214"/>
      <c r="BI97" s="214"/>
      <c r="BJ97" s="214"/>
      <c r="BK97" s="214"/>
      <c r="BL97" s="214"/>
      <c r="BM97" s="214"/>
      <c r="BN97" s="214"/>
      <c r="BO97" s="214"/>
      <c r="BP97" s="214"/>
      <c r="BQ97" s="214"/>
      <c r="BR97" s="219">
        <v>43.9</v>
      </c>
      <c r="BS97" s="219"/>
      <c r="BT97" s="219"/>
      <c r="BU97" s="219"/>
      <c r="BV97" s="11" t="s">
        <v>1</v>
      </c>
      <c r="BW97" s="219">
        <f t="shared" si="3"/>
        <v>790.19999999999993</v>
      </c>
      <c r="BX97" s="219"/>
      <c r="BY97" s="219"/>
      <c r="BZ97" s="220"/>
      <c r="CA97" s="3"/>
      <c r="CB97" s="3"/>
      <c r="CD97" s="5"/>
      <c r="CE97" s="5"/>
      <c r="CF97" s="5"/>
      <c r="CG97" s="5"/>
      <c r="CI97" s="5"/>
      <c r="CJ97" s="5"/>
      <c r="CK97" s="5"/>
      <c r="CL97" s="5"/>
      <c r="DL97" s="5"/>
      <c r="DM97" s="5"/>
      <c r="DN97" s="5"/>
      <c r="DZ97" s="3"/>
      <c r="EA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Q97" s="5"/>
      <c r="ER97" s="5"/>
      <c r="ES97" s="5"/>
      <c r="ET97" s="5"/>
      <c r="EV97" s="5"/>
      <c r="EW97" s="5"/>
      <c r="EX97" s="5"/>
      <c r="EY97" s="5"/>
      <c r="EZ97" s="5"/>
    </row>
    <row r="98" spans="3:156" ht="11.25" customHeight="1" x14ac:dyDescent="0.2">
      <c r="C98" s="230"/>
      <c r="D98" s="231"/>
      <c r="E98" s="263" t="s">
        <v>54</v>
      </c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4">
        <v>79</v>
      </c>
      <c r="U98" s="264"/>
      <c r="V98" s="264"/>
      <c r="W98" s="264"/>
      <c r="X98" s="16" t="s">
        <v>1</v>
      </c>
      <c r="Y98" s="234">
        <f t="shared" si="0"/>
        <v>0</v>
      </c>
      <c r="Z98" s="234"/>
      <c r="AA98" s="234"/>
      <c r="AB98" s="235"/>
      <c r="AC98" s="222"/>
      <c r="AD98" s="223"/>
      <c r="AE98" s="199" t="s">
        <v>150</v>
      </c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  <c r="AT98" s="192">
        <v>50</v>
      </c>
      <c r="AU98" s="192"/>
      <c r="AV98" s="192"/>
      <c r="AW98" s="192"/>
      <c r="AX98" s="10" t="s">
        <v>1</v>
      </c>
      <c r="AY98" s="200">
        <f t="shared" si="1"/>
        <v>0</v>
      </c>
      <c r="AZ98" s="200"/>
      <c r="BA98" s="200"/>
      <c r="BB98" s="215"/>
      <c r="BC98" s="222">
        <v>18</v>
      </c>
      <c r="BD98" s="223"/>
      <c r="BE98" s="199" t="s">
        <v>242</v>
      </c>
      <c r="BF98" s="227"/>
      <c r="BG98" s="227"/>
      <c r="BH98" s="227"/>
      <c r="BI98" s="227"/>
      <c r="BJ98" s="227"/>
      <c r="BK98" s="227"/>
      <c r="BL98" s="227"/>
      <c r="BM98" s="227"/>
      <c r="BN98" s="227"/>
      <c r="BO98" s="227"/>
      <c r="BP98" s="227"/>
      <c r="BQ98" s="227"/>
      <c r="BR98" s="200">
        <v>46</v>
      </c>
      <c r="BS98" s="200"/>
      <c r="BT98" s="200"/>
      <c r="BU98" s="200"/>
      <c r="BV98" s="10" t="s">
        <v>1</v>
      </c>
      <c r="BW98" s="200">
        <f t="shared" si="3"/>
        <v>828</v>
      </c>
      <c r="BX98" s="200"/>
      <c r="BY98" s="200"/>
      <c r="BZ98" s="215"/>
      <c r="DL98" s="5"/>
      <c r="DM98" s="5"/>
      <c r="DN98" s="5"/>
      <c r="DZ98" s="3"/>
      <c r="EA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Q98" s="5"/>
      <c r="ER98" s="5"/>
      <c r="ES98" s="5"/>
      <c r="ET98" s="5"/>
      <c r="EV98" s="5"/>
      <c r="EW98" s="5"/>
      <c r="EX98" s="5"/>
      <c r="EY98" s="5"/>
      <c r="EZ98" s="5"/>
    </row>
    <row r="99" spans="3:156" ht="11.25" customHeight="1" x14ac:dyDescent="0.2">
      <c r="C99" s="230"/>
      <c r="D99" s="231"/>
      <c r="E99" s="232" t="s">
        <v>55</v>
      </c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3">
        <v>89</v>
      </c>
      <c r="U99" s="233"/>
      <c r="V99" s="233"/>
      <c r="W99" s="233"/>
      <c r="X99" s="16" t="s">
        <v>1</v>
      </c>
      <c r="Y99" s="234">
        <f t="shared" si="0"/>
        <v>0</v>
      </c>
      <c r="Z99" s="234"/>
      <c r="AA99" s="234"/>
      <c r="AB99" s="235"/>
      <c r="AC99" s="216"/>
      <c r="AD99" s="217"/>
      <c r="AE99" s="213" t="s">
        <v>152</v>
      </c>
      <c r="AF99" s="213"/>
      <c r="AG99" s="213"/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8">
        <v>14</v>
      </c>
      <c r="AU99" s="218"/>
      <c r="AV99" s="218"/>
      <c r="AW99" s="218"/>
      <c r="AX99" s="11" t="s">
        <v>1</v>
      </c>
      <c r="AY99" s="219">
        <f t="shared" si="1"/>
        <v>0</v>
      </c>
      <c r="AZ99" s="219"/>
      <c r="BA99" s="219"/>
      <c r="BB99" s="220"/>
      <c r="BC99" s="216">
        <v>18</v>
      </c>
      <c r="BD99" s="217"/>
      <c r="BE99" s="213" t="s">
        <v>243</v>
      </c>
      <c r="BF99" s="214"/>
      <c r="BG99" s="214"/>
      <c r="BH99" s="214"/>
      <c r="BI99" s="214"/>
      <c r="BJ99" s="214"/>
      <c r="BK99" s="214"/>
      <c r="BL99" s="214"/>
      <c r="BM99" s="214"/>
      <c r="BN99" s="214"/>
      <c r="BO99" s="214"/>
      <c r="BP99" s="214"/>
      <c r="BQ99" s="214"/>
      <c r="BR99" s="219">
        <v>46</v>
      </c>
      <c r="BS99" s="219"/>
      <c r="BT99" s="219"/>
      <c r="BU99" s="219"/>
      <c r="BV99" s="11" t="s">
        <v>1</v>
      </c>
      <c r="BW99" s="219">
        <f t="shared" si="3"/>
        <v>828</v>
      </c>
      <c r="BX99" s="219"/>
      <c r="BY99" s="219"/>
      <c r="BZ99" s="220"/>
      <c r="DL99" s="5"/>
      <c r="DM99" s="5"/>
      <c r="DN99" s="5"/>
      <c r="DZ99" s="3"/>
      <c r="EA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Q99" s="5"/>
      <c r="ER99" s="5"/>
      <c r="ES99" s="5"/>
      <c r="ET99" s="5"/>
      <c r="EV99" s="5"/>
      <c r="EW99" s="5"/>
      <c r="EX99" s="5"/>
      <c r="EY99" s="5"/>
      <c r="EZ99" s="5"/>
    </row>
    <row r="100" spans="3:156" ht="11.25" customHeight="1" x14ac:dyDescent="0.2">
      <c r="C100" s="230"/>
      <c r="D100" s="231"/>
      <c r="E100" s="232" t="s">
        <v>56</v>
      </c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3">
        <v>83</v>
      </c>
      <c r="U100" s="233"/>
      <c r="V100" s="233"/>
      <c r="W100" s="233"/>
      <c r="X100" s="16" t="s">
        <v>1</v>
      </c>
      <c r="Y100" s="234">
        <f t="shared" si="0"/>
        <v>0</v>
      </c>
      <c r="Z100" s="234"/>
      <c r="AA100" s="234"/>
      <c r="AB100" s="235"/>
      <c r="AC100" s="222"/>
      <c r="AD100" s="223"/>
      <c r="AE100" s="199" t="s">
        <v>58</v>
      </c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2">
        <v>63</v>
      </c>
      <c r="AU100" s="192"/>
      <c r="AV100" s="192"/>
      <c r="AW100" s="192"/>
      <c r="AX100" s="10" t="s">
        <v>1</v>
      </c>
      <c r="AY100" s="200">
        <f t="shared" si="1"/>
        <v>0</v>
      </c>
      <c r="AZ100" s="200"/>
      <c r="BA100" s="200"/>
      <c r="BB100" s="215"/>
      <c r="BC100" s="222"/>
      <c r="BD100" s="223"/>
      <c r="BE100" s="199"/>
      <c r="BF100" s="227"/>
      <c r="BG100" s="227"/>
      <c r="BH100" s="227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200"/>
      <c r="BS100" s="200"/>
      <c r="BT100" s="200"/>
      <c r="BU100" s="200"/>
      <c r="BV100" s="10" t="s">
        <v>1</v>
      </c>
      <c r="BW100" s="200">
        <f t="shared" si="3"/>
        <v>0</v>
      </c>
      <c r="BX100" s="200"/>
      <c r="BY100" s="200"/>
      <c r="BZ100" s="215"/>
      <c r="DL100" s="5"/>
      <c r="DM100" s="5"/>
      <c r="DN100" s="5"/>
      <c r="DZ100" s="3"/>
      <c r="EA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Q100" s="5"/>
      <c r="ER100" s="5"/>
      <c r="ES100" s="5"/>
      <c r="ET100" s="5"/>
      <c r="EV100" s="5"/>
      <c r="EW100" s="5"/>
      <c r="EX100" s="5"/>
      <c r="EY100" s="5"/>
      <c r="EZ100" s="5"/>
    </row>
    <row r="101" spans="3:156" ht="11.25" customHeight="1" thickBot="1" x14ac:dyDescent="0.25">
      <c r="C101" s="230"/>
      <c r="D101" s="231"/>
      <c r="E101" s="267" t="s">
        <v>188</v>
      </c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33">
        <v>158</v>
      </c>
      <c r="U101" s="233"/>
      <c r="V101" s="233"/>
      <c r="W101" s="233"/>
      <c r="X101" s="16" t="s">
        <v>1</v>
      </c>
      <c r="Y101" s="234">
        <f t="shared" si="0"/>
        <v>0</v>
      </c>
      <c r="Z101" s="234"/>
      <c r="AA101" s="234"/>
      <c r="AB101" s="235"/>
      <c r="AC101" s="193"/>
      <c r="AD101" s="194"/>
      <c r="AE101" s="225" t="s">
        <v>87</v>
      </c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6">
        <v>60</v>
      </c>
      <c r="AU101" s="226"/>
      <c r="AV101" s="226"/>
      <c r="AW101" s="226"/>
      <c r="AX101" s="12" t="s">
        <v>1</v>
      </c>
      <c r="AY101" s="106">
        <f t="shared" si="1"/>
        <v>0</v>
      </c>
      <c r="AZ101" s="106"/>
      <c r="BA101" s="106"/>
      <c r="BB101" s="128"/>
      <c r="BC101" s="242"/>
      <c r="BD101" s="243"/>
      <c r="BE101" s="251"/>
      <c r="BF101" s="252"/>
      <c r="BG101" s="252"/>
      <c r="BH101" s="252"/>
      <c r="BI101" s="252"/>
      <c r="BJ101" s="252"/>
      <c r="BK101" s="252"/>
      <c r="BL101" s="252"/>
      <c r="BM101" s="252"/>
      <c r="BN101" s="252"/>
      <c r="BO101" s="252"/>
      <c r="BP101" s="252"/>
      <c r="BQ101" s="252"/>
      <c r="BR101" s="253"/>
      <c r="BS101" s="253"/>
      <c r="BT101" s="253"/>
      <c r="BU101" s="253"/>
      <c r="BV101" s="11" t="s">
        <v>1</v>
      </c>
      <c r="BW101" s="253">
        <f t="shared" si="3"/>
        <v>0</v>
      </c>
      <c r="BX101" s="253"/>
      <c r="BY101" s="253"/>
      <c r="BZ101" s="254"/>
      <c r="DL101" s="5"/>
      <c r="DM101" s="5"/>
      <c r="DN101" s="5"/>
      <c r="DZ101" s="3"/>
      <c r="EA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Q101" s="5"/>
      <c r="ER101" s="5"/>
      <c r="ES101" s="5"/>
      <c r="ET101" s="5"/>
      <c r="EV101" s="5"/>
      <c r="EW101" s="5"/>
      <c r="EX101" s="5"/>
      <c r="EY101" s="5"/>
      <c r="EZ101" s="5"/>
    </row>
    <row r="102" spans="3:156" ht="11.25" customHeight="1" thickBot="1" x14ac:dyDescent="0.25">
      <c r="C102" s="230"/>
      <c r="D102" s="231"/>
      <c r="E102" s="232" t="s">
        <v>47</v>
      </c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3">
        <v>144</v>
      </c>
      <c r="U102" s="233"/>
      <c r="V102" s="233"/>
      <c r="W102" s="233"/>
      <c r="X102" s="16" t="s">
        <v>1</v>
      </c>
      <c r="Y102" s="234">
        <f t="shared" si="0"/>
        <v>0</v>
      </c>
      <c r="Z102" s="234"/>
      <c r="AA102" s="234"/>
      <c r="AB102" s="235"/>
      <c r="AC102" s="222"/>
      <c r="AD102" s="223"/>
      <c r="AE102" s="199" t="s">
        <v>88</v>
      </c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2">
        <v>74</v>
      </c>
      <c r="AU102" s="192"/>
      <c r="AV102" s="192"/>
      <c r="AW102" s="192"/>
      <c r="AX102" s="10" t="s">
        <v>1</v>
      </c>
      <c r="AY102" s="200">
        <f t="shared" si="1"/>
        <v>0</v>
      </c>
      <c r="AZ102" s="200"/>
      <c r="BA102" s="200"/>
      <c r="BB102" s="265"/>
      <c r="BC102" s="224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  <c r="BZ102" s="207"/>
      <c r="DL102" s="5"/>
      <c r="DM102" s="5"/>
      <c r="DN102" s="5"/>
      <c r="DZ102" s="3"/>
      <c r="EA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Q102" s="5"/>
      <c r="ER102" s="5"/>
      <c r="ES102" s="5"/>
      <c r="ET102" s="5"/>
      <c r="EV102" s="5"/>
      <c r="EW102" s="5"/>
      <c r="EX102" s="5"/>
      <c r="EY102" s="5"/>
      <c r="EZ102" s="5"/>
    </row>
    <row r="103" spans="3:156" ht="11.25" customHeight="1" thickBot="1" x14ac:dyDescent="0.25">
      <c r="C103" s="230"/>
      <c r="D103" s="231"/>
      <c r="E103" s="232" t="s">
        <v>48</v>
      </c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3">
        <v>199</v>
      </c>
      <c r="U103" s="233"/>
      <c r="V103" s="233"/>
      <c r="W103" s="233"/>
      <c r="X103" s="16" t="s">
        <v>1</v>
      </c>
      <c r="Y103" s="234">
        <f t="shared" si="0"/>
        <v>0</v>
      </c>
      <c r="Z103" s="234"/>
      <c r="AA103" s="234"/>
      <c r="AB103" s="235"/>
      <c r="AC103" s="242"/>
      <c r="AD103" s="243"/>
      <c r="AE103" s="251" t="s">
        <v>89</v>
      </c>
      <c r="AF103" s="251"/>
      <c r="AG103" s="251"/>
      <c r="AH103" s="251"/>
      <c r="AI103" s="251"/>
      <c r="AJ103" s="251"/>
      <c r="AK103" s="251"/>
      <c r="AL103" s="251"/>
      <c r="AM103" s="251"/>
      <c r="AN103" s="251"/>
      <c r="AO103" s="251"/>
      <c r="AP103" s="251"/>
      <c r="AQ103" s="251"/>
      <c r="AR103" s="251"/>
      <c r="AS103" s="251"/>
      <c r="AT103" s="266">
        <v>74</v>
      </c>
      <c r="AU103" s="266"/>
      <c r="AV103" s="266"/>
      <c r="AW103" s="266"/>
      <c r="AX103" s="30" t="s">
        <v>1</v>
      </c>
      <c r="AY103" s="253">
        <f t="shared" si="1"/>
        <v>0</v>
      </c>
      <c r="AZ103" s="253"/>
      <c r="BA103" s="253"/>
      <c r="BB103" s="254"/>
      <c r="BC103" s="197">
        <v>163</v>
      </c>
      <c r="BD103" s="198"/>
      <c r="BE103" s="195" t="s">
        <v>244</v>
      </c>
      <c r="BF103" s="196"/>
      <c r="BG103" s="196"/>
      <c r="BH103" s="196"/>
      <c r="BI103" s="196"/>
      <c r="BJ103" s="196"/>
      <c r="BK103" s="196"/>
      <c r="BL103" s="196"/>
      <c r="BM103" s="196"/>
      <c r="BN103" s="196"/>
      <c r="BO103" s="196"/>
      <c r="BP103" s="196"/>
      <c r="BQ103" s="196"/>
      <c r="BR103" s="228">
        <v>69</v>
      </c>
      <c r="BS103" s="228"/>
      <c r="BT103" s="228"/>
      <c r="BU103" s="228"/>
      <c r="BV103" s="12" t="s">
        <v>1</v>
      </c>
      <c r="BW103" s="228">
        <f t="shared" ref="BW103:BW111" si="4">BC103*BR103</f>
        <v>11247</v>
      </c>
      <c r="BX103" s="228"/>
      <c r="BY103" s="228"/>
      <c r="BZ103" s="229"/>
      <c r="DL103" s="5"/>
      <c r="DM103" s="5"/>
      <c r="DN103" s="5"/>
      <c r="DZ103" s="3"/>
      <c r="EA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Q103" s="5"/>
      <c r="ER103" s="5"/>
      <c r="ES103" s="5"/>
      <c r="ET103" s="5"/>
      <c r="EV103" s="5"/>
      <c r="EW103" s="5"/>
      <c r="EX103" s="5"/>
      <c r="EY103" s="5"/>
      <c r="EZ103" s="5"/>
    </row>
    <row r="104" spans="3:156" ht="11.25" customHeight="1" thickBot="1" x14ac:dyDescent="0.25">
      <c r="C104" s="230"/>
      <c r="D104" s="231"/>
      <c r="E104" s="199" t="s">
        <v>7</v>
      </c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2">
        <v>127</v>
      </c>
      <c r="U104" s="192"/>
      <c r="V104" s="192"/>
      <c r="W104" s="192"/>
      <c r="X104" s="11" t="s">
        <v>1</v>
      </c>
      <c r="Y104" s="234">
        <f t="shared" si="0"/>
        <v>0</v>
      </c>
      <c r="Z104" s="234"/>
      <c r="AA104" s="234"/>
      <c r="AB104" s="235"/>
      <c r="AC104" s="241" t="s">
        <v>94</v>
      </c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207"/>
      <c r="BC104" s="193">
        <v>163</v>
      </c>
      <c r="BD104" s="194"/>
      <c r="BE104" s="195" t="s">
        <v>245</v>
      </c>
      <c r="BF104" s="196"/>
      <c r="BG104" s="196"/>
      <c r="BH104" s="196"/>
      <c r="BI104" s="196"/>
      <c r="BJ104" s="196"/>
      <c r="BK104" s="196"/>
      <c r="BL104" s="196"/>
      <c r="BM104" s="196"/>
      <c r="BN104" s="196"/>
      <c r="BO104" s="196"/>
      <c r="BP104" s="196"/>
      <c r="BQ104" s="196"/>
      <c r="BR104" s="106">
        <v>64</v>
      </c>
      <c r="BS104" s="106"/>
      <c r="BT104" s="106"/>
      <c r="BU104" s="106"/>
      <c r="BV104" s="12" t="s">
        <v>1</v>
      </c>
      <c r="BW104" s="106">
        <f t="shared" si="4"/>
        <v>10432</v>
      </c>
      <c r="BX104" s="106"/>
      <c r="BY104" s="106"/>
      <c r="BZ104" s="128"/>
      <c r="DL104" s="5"/>
      <c r="DM104" s="5"/>
      <c r="DN104" s="5"/>
      <c r="DZ104" s="3"/>
      <c r="EA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Q104" s="5"/>
      <c r="ER104" s="5"/>
      <c r="ES104" s="5"/>
      <c r="ET104" s="5"/>
      <c r="EV104" s="5"/>
      <c r="EW104" s="5"/>
      <c r="EX104" s="5"/>
      <c r="EY104" s="5"/>
      <c r="EZ104" s="5"/>
    </row>
    <row r="105" spans="3:156" ht="11.25" customHeight="1" thickBot="1" x14ac:dyDescent="0.25">
      <c r="C105" s="241" t="s">
        <v>191</v>
      </c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7"/>
      <c r="AC105" s="193"/>
      <c r="AD105" s="194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106"/>
      <c r="AU105" s="106"/>
      <c r="AV105" s="106"/>
      <c r="AW105" s="106"/>
      <c r="AX105" s="12" t="s">
        <v>1</v>
      </c>
      <c r="AY105" s="106">
        <f t="shared" si="1"/>
        <v>0</v>
      </c>
      <c r="AZ105" s="106"/>
      <c r="BA105" s="106"/>
      <c r="BB105" s="128"/>
      <c r="BC105" s="216">
        <v>64</v>
      </c>
      <c r="BD105" s="217"/>
      <c r="BE105" s="213" t="s">
        <v>246</v>
      </c>
      <c r="BF105" s="214"/>
      <c r="BG105" s="214"/>
      <c r="BH105" s="214"/>
      <c r="BI105" s="214"/>
      <c r="BJ105" s="214"/>
      <c r="BK105" s="214"/>
      <c r="BL105" s="214"/>
      <c r="BM105" s="214"/>
      <c r="BN105" s="214"/>
      <c r="BO105" s="214"/>
      <c r="BP105" s="214"/>
      <c r="BQ105" s="214"/>
      <c r="BR105" s="219">
        <v>44.9</v>
      </c>
      <c r="BS105" s="219"/>
      <c r="BT105" s="219"/>
      <c r="BU105" s="219"/>
      <c r="BV105" s="11" t="s">
        <v>1</v>
      </c>
      <c r="BW105" s="219">
        <f t="shared" si="4"/>
        <v>2873.6</v>
      </c>
      <c r="BX105" s="219"/>
      <c r="BY105" s="219"/>
      <c r="BZ105" s="220"/>
      <c r="DL105" s="5"/>
      <c r="DM105" s="5"/>
      <c r="DN105" s="5"/>
    </row>
    <row r="106" spans="3:156" ht="11.25" customHeight="1" x14ac:dyDescent="0.2">
      <c r="C106" s="222"/>
      <c r="D106" s="223"/>
      <c r="E106" s="199" t="s">
        <v>146</v>
      </c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225"/>
      <c r="U106" s="225"/>
      <c r="V106" s="225"/>
      <c r="W106" s="225"/>
      <c r="X106" s="12" t="s">
        <v>1</v>
      </c>
      <c r="Y106" s="200">
        <f t="shared" si="0"/>
        <v>0</v>
      </c>
      <c r="Z106" s="200"/>
      <c r="AA106" s="200"/>
      <c r="AB106" s="215"/>
      <c r="AC106" s="193"/>
      <c r="AD106" s="194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106"/>
      <c r="AU106" s="106"/>
      <c r="AV106" s="106"/>
      <c r="AW106" s="106"/>
      <c r="AX106" s="12" t="s">
        <v>1</v>
      </c>
      <c r="AY106" s="106">
        <f t="shared" si="1"/>
        <v>0</v>
      </c>
      <c r="AZ106" s="106"/>
      <c r="BA106" s="106"/>
      <c r="BB106" s="128"/>
      <c r="BC106" s="222"/>
      <c r="BD106" s="223"/>
      <c r="BE106" s="199"/>
      <c r="BF106" s="227"/>
      <c r="BG106" s="227"/>
      <c r="BH106" s="227"/>
      <c r="BI106" s="227"/>
      <c r="BJ106" s="227"/>
      <c r="BK106" s="227"/>
      <c r="BL106" s="227"/>
      <c r="BM106" s="227"/>
      <c r="BN106" s="227"/>
      <c r="BO106" s="227"/>
      <c r="BP106" s="227"/>
      <c r="BQ106" s="227"/>
      <c r="BR106" s="200"/>
      <c r="BS106" s="200"/>
      <c r="BT106" s="200"/>
      <c r="BU106" s="200"/>
      <c r="BV106" s="10" t="s">
        <v>1</v>
      </c>
      <c r="BW106" s="200">
        <f t="shared" si="4"/>
        <v>0</v>
      </c>
      <c r="BX106" s="200"/>
      <c r="BY106" s="200"/>
      <c r="BZ106" s="215"/>
    </row>
    <row r="107" spans="3:156" ht="11.25" customHeight="1" x14ac:dyDescent="0.2">
      <c r="C107" s="193"/>
      <c r="D107" s="194"/>
      <c r="E107" s="225" t="s">
        <v>147</v>
      </c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12" t="s">
        <v>1</v>
      </c>
      <c r="Y107" s="106">
        <f t="shared" si="0"/>
        <v>0</v>
      </c>
      <c r="Z107" s="106"/>
      <c r="AA107" s="106"/>
      <c r="AB107" s="128"/>
      <c r="AC107" s="193"/>
      <c r="AD107" s="194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106"/>
      <c r="AU107" s="106"/>
      <c r="AV107" s="106"/>
      <c r="AW107" s="106"/>
      <c r="AX107" s="12" t="s">
        <v>1</v>
      </c>
      <c r="AY107" s="106">
        <f t="shared" si="1"/>
        <v>0</v>
      </c>
      <c r="AZ107" s="106"/>
      <c r="BA107" s="106"/>
      <c r="BB107" s="128"/>
      <c r="BC107" s="216"/>
      <c r="BD107" s="217"/>
      <c r="BE107" s="213"/>
      <c r="BF107" s="214"/>
      <c r="BG107" s="214"/>
      <c r="BH107" s="214"/>
      <c r="BI107" s="214"/>
      <c r="BJ107" s="214"/>
      <c r="BK107" s="214"/>
      <c r="BL107" s="214"/>
      <c r="BM107" s="214"/>
      <c r="BN107" s="214"/>
      <c r="BO107" s="214"/>
      <c r="BP107" s="214"/>
      <c r="BQ107" s="214"/>
      <c r="BR107" s="219"/>
      <c r="BS107" s="219"/>
      <c r="BT107" s="219"/>
      <c r="BU107" s="219"/>
      <c r="BV107" s="11" t="s">
        <v>1</v>
      </c>
      <c r="BW107" s="219">
        <f t="shared" si="4"/>
        <v>0</v>
      </c>
      <c r="BX107" s="219"/>
      <c r="BY107" s="219"/>
      <c r="BZ107" s="220"/>
    </row>
    <row r="108" spans="3:156" ht="11.25" customHeight="1" x14ac:dyDescent="0.2">
      <c r="C108" s="193"/>
      <c r="D108" s="194"/>
      <c r="E108" s="225" t="s">
        <v>148</v>
      </c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12" t="s">
        <v>1</v>
      </c>
      <c r="Y108" s="106">
        <f t="shared" si="0"/>
        <v>0</v>
      </c>
      <c r="Z108" s="106"/>
      <c r="AA108" s="106"/>
      <c r="AB108" s="128"/>
      <c r="AC108" s="193"/>
      <c r="AD108" s="194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  <c r="AS108" s="225"/>
      <c r="AT108" s="106"/>
      <c r="AU108" s="106"/>
      <c r="AV108" s="106"/>
      <c r="AW108" s="106"/>
      <c r="AX108" s="12" t="s">
        <v>1</v>
      </c>
      <c r="AY108" s="106">
        <f t="shared" si="1"/>
        <v>0</v>
      </c>
      <c r="AZ108" s="106"/>
      <c r="BA108" s="106"/>
      <c r="BB108" s="128"/>
      <c r="BC108" s="222">
        <v>18</v>
      </c>
      <c r="BD108" s="223"/>
      <c r="BE108" s="199" t="s">
        <v>247</v>
      </c>
      <c r="BF108" s="227"/>
      <c r="BG108" s="227"/>
      <c r="BH108" s="227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00">
        <v>294</v>
      </c>
      <c r="BS108" s="200"/>
      <c r="BT108" s="200"/>
      <c r="BU108" s="200"/>
      <c r="BV108" s="10" t="s">
        <v>1</v>
      </c>
      <c r="BW108" s="200">
        <f t="shared" si="4"/>
        <v>5292</v>
      </c>
      <c r="BX108" s="200"/>
      <c r="BY108" s="200"/>
      <c r="BZ108" s="215"/>
    </row>
    <row r="109" spans="3:156" ht="11.25" customHeight="1" x14ac:dyDescent="0.2">
      <c r="C109" s="193"/>
      <c r="D109" s="194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106"/>
      <c r="U109" s="106"/>
      <c r="V109" s="106"/>
      <c r="W109" s="106"/>
      <c r="X109" s="12" t="s">
        <v>1</v>
      </c>
      <c r="Y109" s="106">
        <f t="shared" si="0"/>
        <v>0</v>
      </c>
      <c r="Z109" s="106"/>
      <c r="AA109" s="106"/>
      <c r="AB109" s="128"/>
      <c r="AC109" s="193"/>
      <c r="AD109" s="194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106"/>
      <c r="AU109" s="106"/>
      <c r="AV109" s="106"/>
      <c r="AW109" s="106"/>
      <c r="AX109" s="12" t="s">
        <v>1</v>
      </c>
      <c r="AY109" s="106">
        <f t="shared" si="1"/>
        <v>0</v>
      </c>
      <c r="AZ109" s="106"/>
      <c r="BA109" s="106"/>
      <c r="BB109" s="128"/>
      <c r="BC109" s="216">
        <v>163</v>
      </c>
      <c r="BD109" s="217"/>
      <c r="BE109" s="213" t="s">
        <v>254</v>
      </c>
      <c r="BF109" s="214"/>
      <c r="BG109" s="214"/>
      <c r="BH109" s="214"/>
      <c r="BI109" s="214"/>
      <c r="BJ109" s="214"/>
      <c r="BK109" s="214"/>
      <c r="BL109" s="214"/>
      <c r="BM109" s="214"/>
      <c r="BN109" s="214"/>
      <c r="BO109" s="214"/>
      <c r="BP109" s="214"/>
      <c r="BQ109" s="214"/>
      <c r="BR109" s="219">
        <v>37</v>
      </c>
      <c r="BS109" s="219"/>
      <c r="BT109" s="219"/>
      <c r="BU109" s="219"/>
      <c r="BV109" s="11" t="s">
        <v>1</v>
      </c>
      <c r="BW109" s="219">
        <f t="shared" si="4"/>
        <v>6031</v>
      </c>
      <c r="BX109" s="219"/>
      <c r="BY109" s="219"/>
      <c r="BZ109" s="220"/>
    </row>
    <row r="110" spans="3:156" ht="11.25" customHeight="1" thickBot="1" x14ac:dyDescent="0.25">
      <c r="C110" s="216"/>
      <c r="D110" s="217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9"/>
      <c r="U110" s="219"/>
      <c r="V110" s="219"/>
      <c r="W110" s="219"/>
      <c r="X110" s="11" t="s">
        <v>1</v>
      </c>
      <c r="Y110" s="219">
        <f t="shared" si="0"/>
        <v>0</v>
      </c>
      <c r="Z110" s="219"/>
      <c r="AA110" s="219"/>
      <c r="AB110" s="220"/>
      <c r="AC110" s="193"/>
      <c r="AD110" s="194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5"/>
      <c r="AS110" s="225"/>
      <c r="AT110" s="106"/>
      <c r="AU110" s="106"/>
      <c r="AV110" s="106"/>
      <c r="AW110" s="106"/>
      <c r="AX110" s="12" t="s">
        <v>1</v>
      </c>
      <c r="AY110" s="106">
        <f t="shared" si="1"/>
        <v>0</v>
      </c>
      <c r="AZ110" s="106"/>
      <c r="BA110" s="106"/>
      <c r="BB110" s="128"/>
      <c r="BC110" s="222"/>
      <c r="BD110" s="223"/>
      <c r="BE110" s="199"/>
      <c r="BF110" s="227"/>
      <c r="BG110" s="227"/>
      <c r="BH110" s="227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00"/>
      <c r="BS110" s="200"/>
      <c r="BT110" s="200"/>
      <c r="BU110" s="200"/>
      <c r="BV110" s="10" t="s">
        <v>1</v>
      </c>
      <c r="BW110" s="200">
        <f t="shared" si="4"/>
        <v>0</v>
      </c>
      <c r="BX110" s="200"/>
      <c r="BY110" s="200"/>
      <c r="BZ110" s="215"/>
      <c r="DL110" s="5"/>
      <c r="DM110" s="5"/>
      <c r="DN110" s="5"/>
    </row>
    <row r="111" spans="3:156" ht="11.25" customHeight="1" thickBot="1" x14ac:dyDescent="0.25">
      <c r="C111" s="241" t="s">
        <v>57</v>
      </c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7"/>
      <c r="AC111" s="193"/>
      <c r="AD111" s="194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106"/>
      <c r="AU111" s="106"/>
      <c r="AV111" s="106"/>
      <c r="AW111" s="106"/>
      <c r="AX111" s="12" t="s">
        <v>1</v>
      </c>
      <c r="AY111" s="106">
        <f t="shared" si="1"/>
        <v>0</v>
      </c>
      <c r="AZ111" s="106"/>
      <c r="BA111" s="106"/>
      <c r="BB111" s="128"/>
      <c r="BC111" s="242"/>
      <c r="BD111" s="243"/>
      <c r="BE111" s="251"/>
      <c r="BF111" s="252"/>
      <c r="BG111" s="252"/>
      <c r="BH111" s="252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3"/>
      <c r="BS111" s="253"/>
      <c r="BT111" s="253"/>
      <c r="BU111" s="253"/>
      <c r="BV111" s="12" t="s">
        <v>1</v>
      </c>
      <c r="BW111" s="253">
        <f t="shared" si="4"/>
        <v>0</v>
      </c>
      <c r="BX111" s="253"/>
      <c r="BY111" s="253"/>
      <c r="BZ111" s="254"/>
      <c r="DL111" s="5"/>
      <c r="DM111" s="5"/>
      <c r="DN111" s="5"/>
    </row>
    <row r="112" spans="3:156" ht="11.25" customHeight="1" thickBot="1" x14ac:dyDescent="0.25">
      <c r="C112" s="230"/>
      <c r="D112" s="231"/>
      <c r="E112" s="263" t="s">
        <v>10</v>
      </c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4">
        <v>676</v>
      </c>
      <c r="U112" s="264"/>
      <c r="V112" s="264"/>
      <c r="W112" s="264"/>
      <c r="X112" s="16" t="s">
        <v>1</v>
      </c>
      <c r="Y112" s="234">
        <f t="shared" ref="Y112:Y134" si="5">C112*T112</f>
        <v>0</v>
      </c>
      <c r="Z112" s="234"/>
      <c r="AA112" s="234"/>
      <c r="AB112" s="235"/>
      <c r="AC112" s="193"/>
      <c r="AD112" s="194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68"/>
      <c r="AU112" s="268"/>
      <c r="AV112" s="268"/>
      <c r="AW112" s="268"/>
      <c r="AX112" s="12" t="s">
        <v>0</v>
      </c>
      <c r="AY112" s="106">
        <f t="shared" si="1"/>
        <v>0</v>
      </c>
      <c r="AZ112" s="106"/>
      <c r="BA112" s="106"/>
      <c r="BB112" s="128"/>
      <c r="BC112" s="241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  <c r="BZ112" s="207"/>
      <c r="DL112" s="5"/>
      <c r="DM112" s="5"/>
      <c r="DN112" s="5"/>
    </row>
    <row r="113" spans="3:149" ht="11.25" customHeight="1" x14ac:dyDescent="0.2">
      <c r="C113" s="230"/>
      <c r="D113" s="231"/>
      <c r="E113" s="232" t="s">
        <v>114</v>
      </c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33">
        <v>109</v>
      </c>
      <c r="U113" s="233"/>
      <c r="V113" s="233"/>
      <c r="W113" s="233"/>
      <c r="X113" s="16" t="s">
        <v>1</v>
      </c>
      <c r="Y113" s="234">
        <f t="shared" si="5"/>
        <v>0</v>
      </c>
      <c r="Z113" s="234"/>
      <c r="AA113" s="234"/>
      <c r="AB113" s="235"/>
      <c r="AC113" s="193"/>
      <c r="AD113" s="194"/>
      <c r="AE113" s="225" t="s">
        <v>106</v>
      </c>
      <c r="AF113" s="225"/>
      <c r="AG113" s="225"/>
      <c r="AH113" s="225"/>
      <c r="AI113" s="225"/>
      <c r="AJ113" s="225"/>
      <c r="AK113" s="225"/>
      <c r="AL113" s="225"/>
      <c r="AM113" s="225"/>
      <c r="AN113" s="225"/>
      <c r="AO113" s="225"/>
      <c r="AP113" s="225"/>
      <c r="AQ113" s="225"/>
      <c r="AR113" s="225"/>
      <c r="AS113" s="225"/>
      <c r="AT113" s="106">
        <v>0.63</v>
      </c>
      <c r="AU113" s="106"/>
      <c r="AV113" s="106"/>
      <c r="AW113" s="106"/>
      <c r="AX113" s="12" t="s">
        <v>0</v>
      </c>
      <c r="AY113" s="106">
        <f t="shared" si="1"/>
        <v>0</v>
      </c>
      <c r="AZ113" s="106"/>
      <c r="BA113" s="106"/>
      <c r="BB113" s="128"/>
      <c r="BC113" s="193">
        <v>234</v>
      </c>
      <c r="BD113" s="194"/>
      <c r="BE113" s="195" t="s">
        <v>251</v>
      </c>
      <c r="BF113" s="196"/>
      <c r="BG113" s="196"/>
      <c r="BH113" s="196"/>
      <c r="BI113" s="196"/>
      <c r="BJ113" s="196"/>
      <c r="BK113" s="196"/>
      <c r="BL113" s="196"/>
      <c r="BM113" s="196"/>
      <c r="BN113" s="196"/>
      <c r="BO113" s="196"/>
      <c r="BP113" s="196"/>
      <c r="BQ113" s="196"/>
      <c r="BR113" s="106">
        <v>37.299999999999997</v>
      </c>
      <c r="BS113" s="106"/>
      <c r="BT113" s="106"/>
      <c r="BU113" s="106"/>
      <c r="BV113" s="12" t="s">
        <v>0</v>
      </c>
      <c r="BW113" s="106">
        <f t="shared" ref="BW113:BW123" si="6">BC113*BR113</f>
        <v>8728.1999999999989</v>
      </c>
      <c r="BX113" s="106"/>
      <c r="BY113" s="106"/>
      <c r="BZ113" s="128"/>
      <c r="DL113" s="5"/>
      <c r="DM113" s="5"/>
      <c r="DN113" s="5"/>
    </row>
    <row r="114" spans="3:149" ht="11.25" customHeight="1" x14ac:dyDescent="0.2">
      <c r="C114" s="222"/>
      <c r="D114" s="223"/>
      <c r="E114" s="199" t="s">
        <v>11</v>
      </c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2">
        <v>51</v>
      </c>
      <c r="U114" s="192"/>
      <c r="V114" s="192"/>
      <c r="W114" s="192"/>
      <c r="X114" s="10" t="s">
        <v>1</v>
      </c>
      <c r="Y114" s="200">
        <f t="shared" si="5"/>
        <v>0</v>
      </c>
      <c r="Z114" s="200"/>
      <c r="AA114" s="200"/>
      <c r="AB114" s="215"/>
      <c r="AC114" s="193"/>
      <c r="AD114" s="194"/>
      <c r="AE114" s="225" t="s">
        <v>104</v>
      </c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5"/>
      <c r="AS114" s="225"/>
      <c r="AT114" s="106">
        <v>95</v>
      </c>
      <c r="AU114" s="106"/>
      <c r="AV114" s="106"/>
      <c r="AW114" s="106"/>
      <c r="AX114" s="12" t="s">
        <v>0</v>
      </c>
      <c r="AY114" s="106">
        <f t="shared" si="1"/>
        <v>0</v>
      </c>
      <c r="AZ114" s="106"/>
      <c r="BA114" s="106"/>
      <c r="BB114" s="128"/>
      <c r="BC114" s="193"/>
      <c r="BD114" s="194"/>
      <c r="BE114" s="225"/>
      <c r="BF114" s="269"/>
      <c r="BG114" s="269"/>
      <c r="BH114" s="269"/>
      <c r="BI114" s="269"/>
      <c r="BJ114" s="269"/>
      <c r="BK114" s="269"/>
      <c r="BL114" s="269"/>
      <c r="BM114" s="269"/>
      <c r="BN114" s="269"/>
      <c r="BO114" s="269"/>
      <c r="BP114" s="269"/>
      <c r="BQ114" s="269"/>
      <c r="BR114" s="268"/>
      <c r="BS114" s="268"/>
      <c r="BT114" s="268"/>
      <c r="BU114" s="268"/>
      <c r="BV114" s="12" t="s">
        <v>0</v>
      </c>
      <c r="BW114" s="106">
        <f t="shared" si="6"/>
        <v>0</v>
      </c>
      <c r="BX114" s="106"/>
      <c r="BY114" s="106"/>
      <c r="BZ114" s="128"/>
      <c r="DL114" s="5"/>
      <c r="DM114" s="5"/>
      <c r="DN114" s="5"/>
    </row>
    <row r="115" spans="3:149" ht="11.25" customHeight="1" x14ac:dyDescent="0.2">
      <c r="C115" s="230"/>
      <c r="D115" s="231"/>
      <c r="E115" s="232" t="s">
        <v>102</v>
      </c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3">
        <v>61</v>
      </c>
      <c r="U115" s="233"/>
      <c r="V115" s="233"/>
      <c r="W115" s="233"/>
      <c r="X115" s="16" t="s">
        <v>1</v>
      </c>
      <c r="Y115" s="234">
        <f t="shared" si="5"/>
        <v>0</v>
      </c>
      <c r="Z115" s="234"/>
      <c r="AA115" s="234"/>
      <c r="AB115" s="235"/>
      <c r="AC115" s="193"/>
      <c r="AD115" s="194"/>
      <c r="AE115" s="225" t="s">
        <v>105</v>
      </c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106">
        <v>62.5</v>
      </c>
      <c r="AU115" s="106"/>
      <c r="AV115" s="106"/>
      <c r="AW115" s="106"/>
      <c r="AX115" s="12" t="s">
        <v>0</v>
      </c>
      <c r="AY115" s="106">
        <f t="shared" si="1"/>
        <v>0</v>
      </c>
      <c r="AZ115" s="106"/>
      <c r="BA115" s="106"/>
      <c r="BB115" s="128"/>
      <c r="BC115" s="193"/>
      <c r="BD115" s="194"/>
      <c r="BE115" s="225"/>
      <c r="BF115" s="225"/>
      <c r="BG115" s="225"/>
      <c r="BH115" s="225"/>
      <c r="BI115" s="225"/>
      <c r="BJ115" s="225"/>
      <c r="BK115" s="225"/>
      <c r="BL115" s="225"/>
      <c r="BM115" s="225"/>
      <c r="BN115" s="225"/>
      <c r="BO115" s="225"/>
      <c r="BP115" s="225"/>
      <c r="BQ115" s="225"/>
      <c r="BR115" s="268"/>
      <c r="BS115" s="268"/>
      <c r="BT115" s="268"/>
      <c r="BU115" s="268"/>
      <c r="BV115" s="12" t="s">
        <v>0</v>
      </c>
      <c r="BW115" s="106">
        <f t="shared" si="6"/>
        <v>0</v>
      </c>
      <c r="BX115" s="106"/>
      <c r="BY115" s="106"/>
      <c r="BZ115" s="128"/>
      <c r="DL115" s="5"/>
      <c r="DM115" s="5"/>
      <c r="DN115" s="5"/>
    </row>
    <row r="116" spans="3:149" ht="11.25" customHeight="1" thickBot="1" x14ac:dyDescent="0.25">
      <c r="C116" s="216">
        <f>C100</f>
        <v>0</v>
      </c>
      <c r="D116" s="217"/>
      <c r="E116" s="213" t="s">
        <v>51</v>
      </c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8">
        <v>92</v>
      </c>
      <c r="U116" s="218"/>
      <c r="V116" s="218"/>
      <c r="W116" s="218"/>
      <c r="X116" s="11" t="s">
        <v>1</v>
      </c>
      <c r="Y116" s="219">
        <f t="shared" si="5"/>
        <v>0</v>
      </c>
      <c r="Z116" s="219"/>
      <c r="AA116" s="219"/>
      <c r="AB116" s="220"/>
      <c r="AC116" s="193"/>
      <c r="AD116" s="194"/>
      <c r="AE116" s="225" t="s">
        <v>103</v>
      </c>
      <c r="AF116" s="225"/>
      <c r="AG116" s="225"/>
      <c r="AH116" s="225"/>
      <c r="AI116" s="225"/>
      <c r="AJ116" s="225"/>
      <c r="AK116" s="225"/>
      <c r="AL116" s="225"/>
      <c r="AM116" s="225"/>
      <c r="AN116" s="225"/>
      <c r="AO116" s="225"/>
      <c r="AP116" s="225"/>
      <c r="AQ116" s="225"/>
      <c r="AR116" s="225"/>
      <c r="AS116" s="225"/>
      <c r="AT116" s="106">
        <v>81.75</v>
      </c>
      <c r="AU116" s="106"/>
      <c r="AV116" s="106"/>
      <c r="AW116" s="106"/>
      <c r="AX116" s="12" t="s">
        <v>0</v>
      </c>
      <c r="AY116" s="106">
        <f t="shared" si="1"/>
        <v>0</v>
      </c>
      <c r="AZ116" s="106"/>
      <c r="BA116" s="106"/>
      <c r="BB116" s="128"/>
      <c r="BC116" s="193"/>
      <c r="BD116" s="194"/>
      <c r="BE116" s="225"/>
      <c r="BF116" s="269"/>
      <c r="BG116" s="269"/>
      <c r="BH116" s="269"/>
      <c r="BI116" s="269"/>
      <c r="BJ116" s="269"/>
      <c r="BK116" s="269"/>
      <c r="BL116" s="269"/>
      <c r="BM116" s="269"/>
      <c r="BN116" s="269"/>
      <c r="BO116" s="269"/>
      <c r="BP116" s="269"/>
      <c r="BQ116" s="269"/>
      <c r="BR116" s="106"/>
      <c r="BS116" s="106"/>
      <c r="BT116" s="106"/>
      <c r="BU116" s="106"/>
      <c r="BV116" s="12" t="s">
        <v>0</v>
      </c>
      <c r="BW116" s="106">
        <f t="shared" si="6"/>
        <v>0</v>
      </c>
      <c r="BX116" s="106"/>
      <c r="BY116" s="106"/>
      <c r="BZ116" s="128"/>
      <c r="DL116" s="5"/>
      <c r="DM116" s="5"/>
      <c r="DN116" s="5"/>
      <c r="DV116" s="3"/>
      <c r="DW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N116" s="5"/>
      <c r="EO116" s="5"/>
      <c r="EP116" s="5"/>
      <c r="EQ116" s="5"/>
      <c r="ER116" s="5"/>
      <c r="ES116" s="5"/>
    </row>
    <row r="117" spans="3:149" ht="11.25" customHeight="1" thickBot="1" x14ac:dyDescent="0.25">
      <c r="C117" s="230"/>
      <c r="D117" s="231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3"/>
      <c r="U117" s="233"/>
      <c r="V117" s="233"/>
      <c r="W117" s="233"/>
      <c r="X117" s="16" t="s">
        <v>1</v>
      </c>
      <c r="Y117" s="234">
        <f t="shared" si="5"/>
        <v>0</v>
      </c>
      <c r="Z117" s="234"/>
      <c r="AA117" s="234"/>
      <c r="AB117" s="235"/>
      <c r="AC117" s="241" t="s">
        <v>95</v>
      </c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6"/>
      <c r="AP117" s="206"/>
      <c r="AQ117" s="206"/>
      <c r="AR117" s="206"/>
      <c r="AS117" s="206"/>
      <c r="AT117" s="206"/>
      <c r="AU117" s="206"/>
      <c r="AV117" s="206"/>
      <c r="AW117" s="206"/>
      <c r="AX117" s="206"/>
      <c r="AY117" s="206"/>
      <c r="AZ117" s="206"/>
      <c r="BA117" s="206"/>
      <c r="BB117" s="207"/>
      <c r="BC117" s="193"/>
      <c r="BD117" s="194"/>
      <c r="BE117" s="225"/>
      <c r="BF117" s="269"/>
      <c r="BG117" s="269"/>
      <c r="BH117" s="269"/>
      <c r="BI117" s="269"/>
      <c r="BJ117" s="269"/>
      <c r="BK117" s="269"/>
      <c r="BL117" s="269"/>
      <c r="BM117" s="269"/>
      <c r="BN117" s="269"/>
      <c r="BO117" s="269"/>
      <c r="BP117" s="269"/>
      <c r="BQ117" s="269"/>
      <c r="BR117" s="106"/>
      <c r="BS117" s="106"/>
      <c r="BT117" s="106"/>
      <c r="BU117" s="106"/>
      <c r="BV117" s="12" t="s">
        <v>0</v>
      </c>
      <c r="BW117" s="106">
        <f t="shared" si="6"/>
        <v>0</v>
      </c>
      <c r="BX117" s="106"/>
      <c r="BY117" s="106"/>
      <c r="BZ117" s="128"/>
      <c r="DV117" s="3"/>
      <c r="DW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N117" s="5"/>
      <c r="EO117" s="5"/>
      <c r="EP117" s="5"/>
      <c r="EQ117" s="5"/>
      <c r="ER117" s="5"/>
      <c r="ES117" s="5"/>
    </row>
    <row r="118" spans="3:149" ht="11.25" customHeight="1" x14ac:dyDescent="0.2">
      <c r="C118" s="230"/>
      <c r="D118" s="231"/>
      <c r="E118" s="232" t="s">
        <v>116</v>
      </c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3">
        <v>46</v>
      </c>
      <c r="U118" s="233"/>
      <c r="V118" s="233"/>
      <c r="W118" s="233"/>
      <c r="X118" s="16" t="s">
        <v>1</v>
      </c>
      <c r="Y118" s="234">
        <f t="shared" si="5"/>
        <v>0</v>
      </c>
      <c r="Z118" s="234"/>
      <c r="AA118" s="234"/>
      <c r="AB118" s="235"/>
      <c r="AC118" s="193"/>
      <c r="AD118" s="194"/>
      <c r="AE118" s="225"/>
      <c r="AF118" s="225"/>
      <c r="AG118" s="225"/>
      <c r="AH118" s="225"/>
      <c r="AI118" s="225"/>
      <c r="AJ118" s="225"/>
      <c r="AK118" s="225"/>
      <c r="AL118" s="225"/>
      <c r="AM118" s="225"/>
      <c r="AN118" s="225"/>
      <c r="AO118" s="225"/>
      <c r="AP118" s="225"/>
      <c r="AQ118" s="225"/>
      <c r="AR118" s="225"/>
      <c r="AS118" s="225"/>
      <c r="AT118" s="106"/>
      <c r="AU118" s="106"/>
      <c r="AV118" s="106"/>
      <c r="AW118" s="106"/>
      <c r="AX118" s="12" t="s">
        <v>0</v>
      </c>
      <c r="AY118" s="106">
        <f t="shared" si="1"/>
        <v>0</v>
      </c>
      <c r="AZ118" s="106"/>
      <c r="BA118" s="106"/>
      <c r="BB118" s="128"/>
      <c r="BC118" s="193"/>
      <c r="BD118" s="194"/>
      <c r="BR118" s="106"/>
      <c r="BS118" s="106"/>
      <c r="BT118" s="106"/>
      <c r="BU118" s="106"/>
      <c r="BV118" s="12" t="s">
        <v>0</v>
      </c>
      <c r="BW118" s="106">
        <f t="shared" si="6"/>
        <v>0</v>
      </c>
      <c r="BX118" s="106"/>
      <c r="BY118" s="106"/>
      <c r="BZ118" s="128"/>
      <c r="DV118" s="3"/>
      <c r="DW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N118" s="5"/>
      <c r="EO118" s="5"/>
      <c r="EP118" s="5"/>
      <c r="EQ118" s="5"/>
      <c r="ER118" s="5"/>
      <c r="ES118" s="5"/>
    </row>
    <row r="119" spans="3:149" ht="11.25" customHeight="1" x14ac:dyDescent="0.2">
      <c r="C119" s="230"/>
      <c r="D119" s="231"/>
      <c r="E119" s="232" t="s">
        <v>12</v>
      </c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33">
        <v>88</v>
      </c>
      <c r="U119" s="233"/>
      <c r="V119" s="233"/>
      <c r="W119" s="233"/>
      <c r="X119" s="16" t="s">
        <v>1</v>
      </c>
      <c r="Y119" s="234">
        <f t="shared" si="5"/>
        <v>0</v>
      </c>
      <c r="Z119" s="234"/>
      <c r="AA119" s="234"/>
      <c r="AB119" s="235"/>
      <c r="AC119" s="193"/>
      <c r="AD119" s="194"/>
      <c r="AE119" s="225"/>
      <c r="AF119" s="225"/>
      <c r="AG119" s="225"/>
      <c r="AH119" s="225"/>
      <c r="AI119" s="225"/>
      <c r="AJ119" s="225"/>
      <c r="AK119" s="225"/>
      <c r="AL119" s="225"/>
      <c r="AM119" s="225"/>
      <c r="AN119" s="225"/>
      <c r="AO119" s="225"/>
      <c r="AP119" s="225"/>
      <c r="AQ119" s="225"/>
      <c r="AR119" s="225"/>
      <c r="AS119" s="225"/>
      <c r="AT119" s="106"/>
      <c r="AU119" s="106"/>
      <c r="AV119" s="106"/>
      <c r="AW119" s="106"/>
      <c r="AX119" s="12" t="s">
        <v>0</v>
      </c>
      <c r="AY119" s="106">
        <f t="shared" si="1"/>
        <v>0</v>
      </c>
      <c r="AZ119" s="106"/>
      <c r="BA119" s="106"/>
      <c r="BB119" s="128"/>
      <c r="BC119" s="193"/>
      <c r="BD119" s="194"/>
      <c r="BE119" s="225"/>
      <c r="BF119" s="269"/>
      <c r="BG119" s="269"/>
      <c r="BH119" s="269"/>
      <c r="BI119" s="269"/>
      <c r="BJ119" s="269"/>
      <c r="BK119" s="269"/>
      <c r="BL119" s="269"/>
      <c r="BM119" s="269"/>
      <c r="BN119" s="269"/>
      <c r="BO119" s="269"/>
      <c r="BP119" s="269"/>
      <c r="BQ119" s="269"/>
      <c r="BR119" s="106"/>
      <c r="BS119" s="106"/>
      <c r="BT119" s="106"/>
      <c r="BU119" s="106"/>
      <c r="BV119" s="12" t="s">
        <v>0</v>
      </c>
      <c r="BW119" s="106">
        <f t="shared" si="6"/>
        <v>0</v>
      </c>
      <c r="BX119" s="106"/>
      <c r="BY119" s="106"/>
      <c r="BZ119" s="128"/>
      <c r="DV119" s="3"/>
      <c r="DW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N119" s="5"/>
      <c r="EO119" s="5"/>
      <c r="EP119" s="5"/>
      <c r="EQ119" s="5"/>
      <c r="ER119" s="5"/>
      <c r="ES119" s="5"/>
    </row>
    <row r="120" spans="3:149" ht="11.25" customHeight="1" x14ac:dyDescent="0.2">
      <c r="C120" s="230">
        <f>C104+AC80+AC82+AC84+AC86+AC88+AC90+AC92+AC94</f>
        <v>0</v>
      </c>
      <c r="D120" s="231"/>
      <c r="E120" s="232" t="s">
        <v>113</v>
      </c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3">
        <v>21</v>
      </c>
      <c r="U120" s="233"/>
      <c r="V120" s="233"/>
      <c r="W120" s="233"/>
      <c r="X120" s="16" t="s">
        <v>1</v>
      </c>
      <c r="Y120" s="234">
        <f t="shared" si="5"/>
        <v>0</v>
      </c>
      <c r="Z120" s="234"/>
      <c r="AA120" s="234"/>
      <c r="AB120" s="235"/>
      <c r="AC120" s="193"/>
      <c r="AD120" s="194"/>
      <c r="AE120" s="225"/>
      <c r="AF120" s="225"/>
      <c r="AG120" s="225"/>
      <c r="AH120" s="225"/>
      <c r="AI120" s="225"/>
      <c r="AJ120" s="225"/>
      <c r="AK120" s="225"/>
      <c r="AL120" s="225"/>
      <c r="AM120" s="225"/>
      <c r="AN120" s="225"/>
      <c r="AO120" s="225"/>
      <c r="AP120" s="225"/>
      <c r="AQ120" s="225"/>
      <c r="AR120" s="225"/>
      <c r="AS120" s="225"/>
      <c r="AT120" s="106"/>
      <c r="AU120" s="106"/>
      <c r="AV120" s="106"/>
      <c r="AW120" s="106"/>
      <c r="AX120" s="12" t="s">
        <v>0</v>
      </c>
      <c r="AY120" s="106">
        <f t="shared" si="1"/>
        <v>0</v>
      </c>
      <c r="AZ120" s="106"/>
      <c r="BA120" s="106"/>
      <c r="BB120" s="128"/>
      <c r="BC120" s="193"/>
      <c r="BD120" s="194"/>
      <c r="BE120" s="225"/>
      <c r="BF120" s="269"/>
      <c r="BG120" s="269"/>
      <c r="BH120" s="269"/>
      <c r="BI120" s="269"/>
      <c r="BJ120" s="269"/>
      <c r="BK120" s="269"/>
      <c r="BL120" s="269"/>
      <c r="BM120" s="269"/>
      <c r="BN120" s="269"/>
      <c r="BO120" s="269"/>
      <c r="BP120" s="269"/>
      <c r="BQ120" s="269"/>
      <c r="BR120" s="106"/>
      <c r="BS120" s="106"/>
      <c r="BT120" s="106"/>
      <c r="BU120" s="106"/>
      <c r="BV120" s="12" t="s">
        <v>0</v>
      </c>
      <c r="BW120" s="106">
        <f t="shared" si="6"/>
        <v>0</v>
      </c>
      <c r="BX120" s="106"/>
      <c r="BY120" s="106"/>
      <c r="BZ120" s="128"/>
      <c r="DV120" s="3"/>
      <c r="DW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N120" s="5"/>
      <c r="EO120" s="5"/>
      <c r="EP120" s="5"/>
      <c r="EQ120" s="5"/>
      <c r="ER120" s="5"/>
      <c r="ES120" s="5"/>
    </row>
    <row r="121" spans="3:149" ht="11.25" customHeight="1" x14ac:dyDescent="0.2">
      <c r="C121" s="230">
        <f>C104+AC80+AC82+AC84+AC86+AC88+AC90+AC92+AC94</f>
        <v>0</v>
      </c>
      <c r="D121" s="231"/>
      <c r="E121" s="232" t="s">
        <v>112</v>
      </c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233">
        <v>21</v>
      </c>
      <c r="U121" s="233"/>
      <c r="V121" s="233"/>
      <c r="W121" s="233"/>
      <c r="X121" s="16" t="s">
        <v>1</v>
      </c>
      <c r="Y121" s="234">
        <f t="shared" si="5"/>
        <v>0</v>
      </c>
      <c r="Z121" s="234"/>
      <c r="AA121" s="234"/>
      <c r="AB121" s="235"/>
      <c r="AC121" s="193"/>
      <c r="AD121" s="194"/>
      <c r="AE121" s="225"/>
      <c r="AF121" s="225"/>
      <c r="AG121" s="225"/>
      <c r="AH121" s="225"/>
      <c r="AI121" s="225"/>
      <c r="AJ121" s="225"/>
      <c r="AK121" s="225"/>
      <c r="AL121" s="225"/>
      <c r="AM121" s="225"/>
      <c r="AN121" s="225"/>
      <c r="AO121" s="225"/>
      <c r="AP121" s="225"/>
      <c r="AQ121" s="225"/>
      <c r="AR121" s="225"/>
      <c r="AS121" s="225"/>
      <c r="AT121" s="106"/>
      <c r="AU121" s="106"/>
      <c r="AV121" s="106"/>
      <c r="AW121" s="106"/>
      <c r="AX121" s="12" t="s">
        <v>0</v>
      </c>
      <c r="AY121" s="106">
        <f t="shared" si="1"/>
        <v>0</v>
      </c>
      <c r="AZ121" s="106"/>
      <c r="BA121" s="106"/>
      <c r="BB121" s="128"/>
      <c r="BC121" s="193"/>
      <c r="BD121" s="194"/>
      <c r="BE121" s="225"/>
      <c r="BF121" s="269"/>
      <c r="BG121" s="269"/>
      <c r="BH121" s="269"/>
      <c r="BI121" s="269"/>
      <c r="BJ121" s="269"/>
      <c r="BK121" s="269"/>
      <c r="BL121" s="269"/>
      <c r="BM121" s="269"/>
      <c r="BN121" s="269"/>
      <c r="BO121" s="269"/>
      <c r="BP121" s="269"/>
      <c r="BQ121" s="269"/>
      <c r="BR121" s="106"/>
      <c r="BS121" s="106"/>
      <c r="BT121" s="106"/>
      <c r="BU121" s="106"/>
      <c r="BV121" s="12" t="s">
        <v>0</v>
      </c>
      <c r="BW121" s="106">
        <f t="shared" si="6"/>
        <v>0</v>
      </c>
      <c r="BX121" s="106"/>
      <c r="BY121" s="106"/>
      <c r="BZ121" s="128"/>
      <c r="DV121" s="3"/>
      <c r="DW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N121" s="5"/>
      <c r="EO121" s="5"/>
      <c r="EP121" s="5"/>
      <c r="EQ121" s="5"/>
      <c r="ER121" s="5"/>
      <c r="ES121" s="5"/>
    </row>
    <row r="122" spans="3:149" ht="11.25" customHeight="1" x14ac:dyDescent="0.2">
      <c r="C122" s="230">
        <f>C104+AC80+AC82+AC84+AC86+AC88+AC90+AC92+AC94</f>
        <v>0</v>
      </c>
      <c r="D122" s="231"/>
      <c r="E122" s="232" t="s">
        <v>8</v>
      </c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3">
        <v>30</v>
      </c>
      <c r="U122" s="233"/>
      <c r="V122" s="233"/>
      <c r="W122" s="233"/>
      <c r="X122" s="16" t="s">
        <v>1</v>
      </c>
      <c r="Y122" s="234">
        <f t="shared" si="5"/>
        <v>0</v>
      </c>
      <c r="Z122" s="234"/>
      <c r="AA122" s="234"/>
      <c r="AB122" s="235"/>
      <c r="AC122" s="193"/>
      <c r="AD122" s="194"/>
      <c r="AE122" s="225"/>
      <c r="AF122" s="225"/>
      <c r="AG122" s="225"/>
      <c r="AH122" s="225"/>
      <c r="AI122" s="225"/>
      <c r="AJ122" s="225"/>
      <c r="AK122" s="225"/>
      <c r="AL122" s="225"/>
      <c r="AM122" s="225"/>
      <c r="AN122" s="225"/>
      <c r="AO122" s="225"/>
      <c r="AP122" s="225"/>
      <c r="AQ122" s="225"/>
      <c r="AR122" s="225"/>
      <c r="AS122" s="225"/>
      <c r="AT122" s="106"/>
      <c r="AU122" s="106"/>
      <c r="AV122" s="106"/>
      <c r="AW122" s="106"/>
      <c r="AX122" s="12" t="s">
        <v>0</v>
      </c>
      <c r="AY122" s="106">
        <f t="shared" si="1"/>
        <v>0</v>
      </c>
      <c r="AZ122" s="106"/>
      <c r="BA122" s="106"/>
      <c r="BB122" s="128"/>
      <c r="BC122" s="193"/>
      <c r="BD122" s="194"/>
      <c r="BE122" s="225"/>
      <c r="BF122" s="269"/>
      <c r="BG122" s="269"/>
      <c r="BH122" s="269"/>
      <c r="BI122" s="269"/>
      <c r="BJ122" s="269"/>
      <c r="BK122" s="269"/>
      <c r="BL122" s="269"/>
      <c r="BM122" s="269"/>
      <c r="BN122" s="269"/>
      <c r="BO122" s="269"/>
      <c r="BP122" s="269"/>
      <c r="BQ122" s="269"/>
      <c r="BR122" s="106"/>
      <c r="BS122" s="106"/>
      <c r="BT122" s="106"/>
      <c r="BU122" s="106"/>
      <c r="BV122" s="12" t="s">
        <v>0</v>
      </c>
      <c r="BW122" s="106">
        <f t="shared" si="6"/>
        <v>0</v>
      </c>
      <c r="BX122" s="106"/>
      <c r="BY122" s="106"/>
      <c r="BZ122" s="128"/>
      <c r="DQ122" s="3"/>
      <c r="DR122" s="3"/>
      <c r="DT122" s="3"/>
      <c r="DU122" s="3"/>
      <c r="DV122" s="3"/>
      <c r="DW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N122" s="5"/>
      <c r="EO122" s="5"/>
      <c r="EP122" s="5"/>
      <c r="EQ122" s="5"/>
      <c r="ER122" s="5"/>
      <c r="ES122" s="5"/>
    </row>
    <row r="123" spans="3:149" ht="11.25" customHeight="1" thickBot="1" x14ac:dyDescent="0.25">
      <c r="C123" s="230"/>
      <c r="D123" s="231"/>
      <c r="E123" s="232" t="s">
        <v>9</v>
      </c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3">
        <v>15</v>
      </c>
      <c r="U123" s="233"/>
      <c r="V123" s="233"/>
      <c r="W123" s="233"/>
      <c r="X123" s="16" t="s">
        <v>1</v>
      </c>
      <c r="Y123" s="234">
        <f t="shared" si="5"/>
        <v>0</v>
      </c>
      <c r="Z123" s="234"/>
      <c r="AA123" s="234"/>
      <c r="AB123" s="235"/>
      <c r="AC123" s="193"/>
      <c r="AD123" s="194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106"/>
      <c r="AU123" s="106"/>
      <c r="AV123" s="106"/>
      <c r="AW123" s="106"/>
      <c r="AX123" s="12" t="s">
        <v>0</v>
      </c>
      <c r="AY123" s="106">
        <f t="shared" si="1"/>
        <v>0</v>
      </c>
      <c r="AZ123" s="106"/>
      <c r="BA123" s="106"/>
      <c r="BB123" s="128"/>
      <c r="BC123" s="193"/>
      <c r="BD123" s="194"/>
      <c r="BE123" s="251"/>
      <c r="BF123" s="252"/>
      <c r="BG123" s="252"/>
      <c r="BH123" s="252"/>
      <c r="BI123" s="252"/>
      <c r="BJ123" s="252"/>
      <c r="BK123" s="252"/>
      <c r="BL123" s="252"/>
      <c r="BM123" s="252"/>
      <c r="BN123" s="252"/>
      <c r="BO123" s="252"/>
      <c r="BP123" s="252"/>
      <c r="BQ123" s="252"/>
      <c r="BR123" s="106"/>
      <c r="BS123" s="106"/>
      <c r="BT123" s="106"/>
      <c r="BU123" s="106"/>
      <c r="BV123" s="12" t="s">
        <v>0</v>
      </c>
      <c r="BW123" s="106">
        <f t="shared" si="6"/>
        <v>0</v>
      </c>
      <c r="BX123" s="106"/>
      <c r="BY123" s="106"/>
      <c r="BZ123" s="128"/>
      <c r="DQ123" s="3"/>
      <c r="DR123" s="3"/>
      <c r="DT123" s="3"/>
      <c r="DU123" s="3"/>
      <c r="DV123" s="3"/>
      <c r="DW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N123" s="5"/>
      <c r="EO123" s="5"/>
      <c r="EP123" s="5"/>
      <c r="EQ123" s="5"/>
      <c r="ER123" s="5"/>
      <c r="ES123" s="5"/>
    </row>
    <row r="124" spans="3:149" ht="11.25" customHeight="1" thickBot="1" x14ac:dyDescent="0.25">
      <c r="C124" s="230"/>
      <c r="D124" s="231"/>
      <c r="E124" s="232" t="s">
        <v>49</v>
      </c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3">
        <v>15</v>
      </c>
      <c r="U124" s="233"/>
      <c r="V124" s="233"/>
      <c r="W124" s="233"/>
      <c r="X124" s="16" t="s">
        <v>1</v>
      </c>
      <c r="Y124" s="234">
        <f t="shared" si="5"/>
        <v>0</v>
      </c>
      <c r="Z124" s="234"/>
      <c r="AA124" s="234"/>
      <c r="AB124" s="235"/>
      <c r="AC124" s="193"/>
      <c r="AD124" s="194"/>
      <c r="AE124" s="225"/>
      <c r="AF124" s="225"/>
      <c r="AG124" s="225"/>
      <c r="AH124" s="225"/>
      <c r="AI124" s="225"/>
      <c r="AJ124" s="225"/>
      <c r="AK124" s="225"/>
      <c r="AL124" s="225"/>
      <c r="AM124" s="225"/>
      <c r="AN124" s="225"/>
      <c r="AO124" s="225"/>
      <c r="AP124" s="225"/>
      <c r="AQ124" s="225"/>
      <c r="AR124" s="225"/>
      <c r="AS124" s="225"/>
      <c r="AT124" s="106"/>
      <c r="AU124" s="106"/>
      <c r="AV124" s="106"/>
      <c r="AW124" s="106"/>
      <c r="AX124" s="12" t="s">
        <v>0</v>
      </c>
      <c r="AY124" s="106">
        <f t="shared" si="1"/>
        <v>0</v>
      </c>
      <c r="AZ124" s="106"/>
      <c r="BA124" s="106"/>
      <c r="BB124" s="128"/>
      <c r="BC124" s="241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  <c r="BZ124" s="207"/>
      <c r="DQ124" s="3"/>
      <c r="DR124" s="3"/>
      <c r="DT124" s="3"/>
      <c r="DU124" s="3"/>
      <c r="DV124" s="3"/>
      <c r="DW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N124" s="5"/>
      <c r="EO124" s="5"/>
      <c r="EP124" s="5"/>
      <c r="EQ124" s="5"/>
      <c r="ER124" s="5"/>
      <c r="ES124" s="5"/>
    </row>
    <row r="125" spans="3:149" ht="11.25" customHeight="1" x14ac:dyDescent="0.2">
      <c r="C125" s="230"/>
      <c r="D125" s="231"/>
      <c r="E125" s="232" t="s">
        <v>50</v>
      </c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3">
        <v>16</v>
      </c>
      <c r="U125" s="233"/>
      <c r="V125" s="233"/>
      <c r="W125" s="233"/>
      <c r="X125" s="16" t="s">
        <v>1</v>
      </c>
      <c r="Y125" s="234">
        <f t="shared" si="5"/>
        <v>0</v>
      </c>
      <c r="Z125" s="234"/>
      <c r="AA125" s="234"/>
      <c r="AB125" s="235"/>
      <c r="AC125" s="193"/>
      <c r="AD125" s="194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25"/>
      <c r="AP125" s="225"/>
      <c r="AQ125" s="225"/>
      <c r="AR125" s="225"/>
      <c r="AS125" s="225"/>
      <c r="AT125" s="106"/>
      <c r="AU125" s="106"/>
      <c r="AV125" s="106"/>
      <c r="AW125" s="106"/>
      <c r="AX125" s="12" t="s">
        <v>0</v>
      </c>
      <c r="AY125" s="106">
        <f t="shared" si="1"/>
        <v>0</v>
      </c>
      <c r="AZ125" s="106"/>
      <c r="BA125" s="106"/>
      <c r="BB125" s="128"/>
      <c r="BC125" s="193"/>
      <c r="BD125" s="194"/>
      <c r="BE125" s="195"/>
      <c r="BF125" s="196"/>
      <c r="BG125" s="196"/>
      <c r="BH125" s="196"/>
      <c r="BI125" s="196"/>
      <c r="BJ125" s="196"/>
      <c r="BK125" s="196"/>
      <c r="BL125" s="196"/>
      <c r="BM125" s="196"/>
      <c r="BN125" s="196"/>
      <c r="BO125" s="196"/>
      <c r="BP125" s="196"/>
      <c r="BQ125" s="196"/>
      <c r="BR125" s="106"/>
      <c r="BS125" s="106"/>
      <c r="BT125" s="106"/>
      <c r="BU125" s="106"/>
      <c r="BV125" s="12" t="s">
        <v>0</v>
      </c>
      <c r="BW125" s="106">
        <f t="shared" ref="BW125:BW136" si="7">BC125*BR125</f>
        <v>0</v>
      </c>
      <c r="BX125" s="106"/>
      <c r="BY125" s="106"/>
      <c r="BZ125" s="128"/>
      <c r="DQ125" s="3"/>
      <c r="DR125" s="3"/>
      <c r="DT125" s="3"/>
      <c r="DU125" s="3"/>
      <c r="DV125" s="3"/>
      <c r="DW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N125" s="5"/>
      <c r="EO125" s="5"/>
      <c r="EP125" s="5"/>
      <c r="EQ125" s="5"/>
      <c r="ER125" s="5"/>
      <c r="ES125" s="5"/>
    </row>
    <row r="126" spans="3:149" ht="11.25" customHeight="1" x14ac:dyDescent="0.2">
      <c r="C126" s="230"/>
      <c r="D126" s="231"/>
      <c r="E126" s="232" t="s">
        <v>179</v>
      </c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3">
        <v>88</v>
      </c>
      <c r="U126" s="233"/>
      <c r="V126" s="233"/>
      <c r="W126" s="233"/>
      <c r="X126" s="16" t="s">
        <v>1</v>
      </c>
      <c r="Y126" s="234">
        <f t="shared" si="5"/>
        <v>0</v>
      </c>
      <c r="Z126" s="234"/>
      <c r="AA126" s="234"/>
      <c r="AB126" s="235"/>
      <c r="AC126" s="193"/>
      <c r="AD126" s="194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  <c r="AS126" s="225"/>
      <c r="AT126" s="106"/>
      <c r="AU126" s="106"/>
      <c r="AV126" s="106"/>
      <c r="AW126" s="106"/>
      <c r="AX126" s="12" t="s">
        <v>0</v>
      </c>
      <c r="AY126" s="106">
        <f t="shared" si="1"/>
        <v>0</v>
      </c>
      <c r="AZ126" s="106"/>
      <c r="BA126" s="106"/>
      <c r="BB126" s="128"/>
      <c r="BC126" s="193"/>
      <c r="BD126" s="194"/>
      <c r="BE126" s="225"/>
      <c r="BF126" s="269"/>
      <c r="BG126" s="269"/>
      <c r="BH126" s="269"/>
      <c r="BI126" s="269"/>
      <c r="BJ126" s="269"/>
      <c r="BK126" s="269"/>
      <c r="BL126" s="269"/>
      <c r="BM126" s="269"/>
      <c r="BN126" s="269"/>
      <c r="BO126" s="269"/>
      <c r="BP126" s="269"/>
      <c r="BQ126" s="269"/>
      <c r="BR126" s="106"/>
      <c r="BS126" s="106"/>
      <c r="BT126" s="106"/>
      <c r="BU126" s="106"/>
      <c r="BV126" s="12" t="s">
        <v>0</v>
      </c>
      <c r="BW126" s="106">
        <f t="shared" si="7"/>
        <v>0</v>
      </c>
      <c r="BX126" s="106"/>
      <c r="BY126" s="106"/>
      <c r="BZ126" s="128"/>
      <c r="DQ126" s="3"/>
      <c r="DR126" s="3"/>
      <c r="DT126" s="3"/>
      <c r="DU126" s="3"/>
      <c r="DV126" s="3"/>
      <c r="DW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N126" s="5"/>
      <c r="EO126" s="5"/>
      <c r="EP126" s="5"/>
      <c r="EQ126" s="5"/>
      <c r="ER126" s="5"/>
      <c r="ES126" s="5"/>
    </row>
    <row r="127" spans="3:149" ht="11.25" customHeight="1" thickBot="1" x14ac:dyDescent="0.25">
      <c r="C127" s="230"/>
      <c r="D127" s="231"/>
      <c r="E127" s="232" t="s">
        <v>93</v>
      </c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3">
        <v>5</v>
      </c>
      <c r="U127" s="233"/>
      <c r="V127" s="233"/>
      <c r="W127" s="233"/>
      <c r="X127" s="16" t="s">
        <v>1</v>
      </c>
      <c r="Y127" s="234">
        <f t="shared" si="5"/>
        <v>0</v>
      </c>
      <c r="Z127" s="234"/>
      <c r="AA127" s="234"/>
      <c r="AB127" s="235"/>
      <c r="AC127" s="193"/>
      <c r="AD127" s="194"/>
      <c r="AE127" s="225"/>
      <c r="AF127" s="225"/>
      <c r="AG127" s="225"/>
      <c r="AH127" s="225"/>
      <c r="AI127" s="225"/>
      <c r="AJ127" s="225"/>
      <c r="AK127" s="225"/>
      <c r="AL127" s="225"/>
      <c r="AM127" s="225"/>
      <c r="AN127" s="225"/>
      <c r="AO127" s="225"/>
      <c r="AP127" s="225"/>
      <c r="AQ127" s="225"/>
      <c r="AR127" s="225"/>
      <c r="AS127" s="225"/>
      <c r="AT127" s="106"/>
      <c r="AU127" s="106"/>
      <c r="AV127" s="106"/>
      <c r="AW127" s="106"/>
      <c r="AX127" s="12" t="s">
        <v>0</v>
      </c>
      <c r="AY127" s="106">
        <f t="shared" si="1"/>
        <v>0</v>
      </c>
      <c r="AZ127" s="106"/>
      <c r="BA127" s="106"/>
      <c r="BB127" s="128"/>
      <c r="BC127" s="193"/>
      <c r="BD127" s="194"/>
      <c r="BE127" s="225"/>
      <c r="BF127" s="270"/>
      <c r="BG127" s="270"/>
      <c r="BH127" s="270"/>
      <c r="BI127" s="270"/>
      <c r="BJ127" s="270"/>
      <c r="BK127" s="270"/>
      <c r="BL127" s="270"/>
      <c r="BM127" s="270"/>
      <c r="BN127" s="270"/>
      <c r="BO127" s="270"/>
      <c r="BP127" s="270"/>
      <c r="BQ127" s="270"/>
      <c r="BR127" s="106"/>
      <c r="BS127" s="106"/>
      <c r="BT127" s="106"/>
      <c r="BU127" s="106"/>
      <c r="BV127" s="12" t="s">
        <v>0</v>
      </c>
      <c r="BW127" s="106">
        <f t="shared" si="7"/>
        <v>0</v>
      </c>
      <c r="BX127" s="106"/>
      <c r="BY127" s="106"/>
      <c r="BZ127" s="128"/>
      <c r="DV127" s="3"/>
      <c r="DW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N127" s="5"/>
      <c r="EO127" s="5"/>
      <c r="EP127" s="5"/>
      <c r="EQ127" s="5"/>
      <c r="ER127" s="5"/>
      <c r="ES127" s="5"/>
    </row>
    <row r="128" spans="3:149" ht="11.25" customHeight="1" thickBot="1" x14ac:dyDescent="0.25">
      <c r="C128" s="230"/>
      <c r="D128" s="231"/>
      <c r="E128" s="232" t="s">
        <v>111</v>
      </c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3">
        <v>130</v>
      </c>
      <c r="U128" s="233"/>
      <c r="V128" s="233"/>
      <c r="W128" s="233"/>
      <c r="X128" s="16" t="s">
        <v>1</v>
      </c>
      <c r="Y128" s="234">
        <f t="shared" si="5"/>
        <v>0</v>
      </c>
      <c r="Z128" s="234"/>
      <c r="AA128" s="234"/>
      <c r="AB128" s="235"/>
      <c r="AC128" s="241" t="s">
        <v>159</v>
      </c>
      <c r="AD128" s="206"/>
      <c r="AE128" s="206"/>
      <c r="AF128" s="206"/>
      <c r="AG128" s="206"/>
      <c r="AH128" s="206"/>
      <c r="AI128" s="206"/>
      <c r="AJ128" s="206"/>
      <c r="AK128" s="206"/>
      <c r="AL128" s="206"/>
      <c r="AM128" s="206"/>
      <c r="AN128" s="206"/>
      <c r="AO128" s="206"/>
      <c r="AP128" s="206"/>
      <c r="AQ128" s="206"/>
      <c r="AR128" s="206"/>
      <c r="AS128" s="206"/>
      <c r="AT128" s="206"/>
      <c r="AU128" s="206"/>
      <c r="AV128" s="206"/>
      <c r="AW128" s="206"/>
      <c r="AX128" s="206"/>
      <c r="AY128" s="206"/>
      <c r="AZ128" s="206"/>
      <c r="BA128" s="206"/>
      <c r="BB128" s="207"/>
      <c r="BC128" s="193"/>
      <c r="BD128" s="194"/>
      <c r="BE128" s="225"/>
      <c r="BF128" s="269"/>
      <c r="BG128" s="269"/>
      <c r="BH128" s="269"/>
      <c r="BI128" s="269"/>
      <c r="BJ128" s="269"/>
      <c r="BK128" s="269"/>
      <c r="BL128" s="269"/>
      <c r="BM128" s="269"/>
      <c r="BN128" s="269"/>
      <c r="BO128" s="269"/>
      <c r="BP128" s="269"/>
      <c r="BQ128" s="269"/>
      <c r="BR128" s="106"/>
      <c r="BS128" s="106"/>
      <c r="BT128" s="106"/>
      <c r="BU128" s="106"/>
      <c r="BV128" s="12" t="s">
        <v>0</v>
      </c>
      <c r="BW128" s="106">
        <f t="shared" si="7"/>
        <v>0</v>
      </c>
      <c r="BX128" s="106"/>
      <c r="BY128" s="106"/>
      <c r="BZ128" s="128"/>
      <c r="DV128" s="3"/>
      <c r="DW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N128" s="5"/>
      <c r="EO128" s="5"/>
      <c r="EP128" s="5"/>
      <c r="EQ128" s="5"/>
      <c r="ER128" s="5"/>
      <c r="ES128" s="5"/>
    </row>
    <row r="129" spans="3:149" ht="11.25" customHeight="1" thickBot="1" x14ac:dyDescent="0.25">
      <c r="C129" s="230"/>
      <c r="D129" s="231"/>
      <c r="E129" s="237" t="s">
        <v>90</v>
      </c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59">
        <v>116</v>
      </c>
      <c r="U129" s="259"/>
      <c r="V129" s="259"/>
      <c r="W129" s="259"/>
      <c r="X129" s="16" t="s">
        <v>1</v>
      </c>
      <c r="Y129" s="234">
        <f t="shared" si="5"/>
        <v>0</v>
      </c>
      <c r="Z129" s="234"/>
      <c r="AA129" s="234"/>
      <c r="AB129" s="235"/>
      <c r="AC129" s="193"/>
      <c r="AD129" s="194"/>
      <c r="AE129" s="225" t="s">
        <v>160</v>
      </c>
      <c r="AF129" s="225"/>
      <c r="AG129" s="225"/>
      <c r="AH129" s="225"/>
      <c r="AI129" s="225"/>
      <c r="AJ129" s="225"/>
      <c r="AK129" s="225"/>
      <c r="AL129" s="225"/>
      <c r="AM129" s="225"/>
      <c r="AN129" s="225"/>
      <c r="AO129" s="225"/>
      <c r="AP129" s="225"/>
      <c r="AQ129" s="225"/>
      <c r="AR129" s="225"/>
      <c r="AS129" s="225"/>
      <c r="AT129" s="106"/>
      <c r="AU129" s="106"/>
      <c r="AV129" s="106"/>
      <c r="AW129" s="106"/>
      <c r="AX129" s="12" t="s">
        <v>0</v>
      </c>
      <c r="AY129" s="106">
        <f t="shared" si="1"/>
        <v>0</v>
      </c>
      <c r="AZ129" s="106"/>
      <c r="BA129" s="106"/>
      <c r="BB129" s="128"/>
      <c r="BC129" s="193"/>
      <c r="BD129" s="194"/>
      <c r="BE129" s="225"/>
      <c r="BF129" s="269"/>
      <c r="BG129" s="269"/>
      <c r="BH129" s="269"/>
      <c r="BI129" s="269"/>
      <c r="BJ129" s="269"/>
      <c r="BK129" s="269"/>
      <c r="BL129" s="269"/>
      <c r="BM129" s="269"/>
      <c r="BN129" s="269"/>
      <c r="BO129" s="269"/>
      <c r="BP129" s="269"/>
      <c r="BQ129" s="269"/>
      <c r="BR129" s="106"/>
      <c r="BS129" s="106"/>
      <c r="BT129" s="106"/>
      <c r="BU129" s="106"/>
      <c r="BV129" s="12" t="s">
        <v>0</v>
      </c>
      <c r="BW129" s="106">
        <f t="shared" si="7"/>
        <v>0</v>
      </c>
      <c r="BX129" s="106"/>
      <c r="BY129" s="106"/>
      <c r="BZ129" s="128"/>
      <c r="DV129" s="3"/>
      <c r="DW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N129" s="5"/>
      <c r="EO129" s="5"/>
      <c r="EP129" s="5"/>
      <c r="EQ129" s="5"/>
      <c r="ER129" s="5"/>
      <c r="ES129" s="5"/>
    </row>
    <row r="130" spans="3:149" ht="11.25" customHeight="1" thickBot="1" x14ac:dyDescent="0.25">
      <c r="C130" s="241" t="s">
        <v>13</v>
      </c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7"/>
      <c r="AC130" s="193"/>
      <c r="AD130" s="194"/>
      <c r="AE130" s="225" t="s">
        <v>161</v>
      </c>
      <c r="AF130" s="225"/>
      <c r="AG130" s="225"/>
      <c r="AH130" s="225"/>
      <c r="AI130" s="225"/>
      <c r="AJ130" s="225"/>
      <c r="AK130" s="225"/>
      <c r="AL130" s="225"/>
      <c r="AM130" s="225"/>
      <c r="AN130" s="225"/>
      <c r="AO130" s="225"/>
      <c r="AP130" s="225"/>
      <c r="AQ130" s="225"/>
      <c r="AR130" s="225"/>
      <c r="AS130" s="225"/>
      <c r="AT130" s="106"/>
      <c r="AU130" s="106"/>
      <c r="AV130" s="106"/>
      <c r="AW130" s="106"/>
      <c r="AX130" s="12" t="s">
        <v>0</v>
      </c>
      <c r="AY130" s="106">
        <f t="shared" si="1"/>
        <v>0</v>
      </c>
      <c r="AZ130" s="106"/>
      <c r="BA130" s="106"/>
      <c r="BB130" s="128"/>
      <c r="BC130" s="193"/>
      <c r="BD130" s="194"/>
      <c r="BE130" s="225"/>
      <c r="BF130" s="269"/>
      <c r="BG130" s="269"/>
      <c r="BH130" s="269"/>
      <c r="BI130" s="269"/>
      <c r="BJ130" s="269"/>
      <c r="BK130" s="269"/>
      <c r="BL130" s="269"/>
      <c r="BM130" s="269"/>
      <c r="BN130" s="269"/>
      <c r="BO130" s="269"/>
      <c r="BP130" s="269"/>
      <c r="BQ130" s="269"/>
      <c r="BR130" s="106"/>
      <c r="BS130" s="106"/>
      <c r="BT130" s="106"/>
      <c r="BU130" s="106"/>
      <c r="BV130" s="12" t="s">
        <v>0</v>
      </c>
      <c r="BW130" s="106">
        <f t="shared" si="7"/>
        <v>0</v>
      </c>
      <c r="BX130" s="106"/>
      <c r="BY130" s="106"/>
      <c r="BZ130" s="128"/>
      <c r="DV130" s="3"/>
      <c r="DW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N130" s="5"/>
      <c r="EO130" s="5"/>
      <c r="EP130" s="5"/>
      <c r="EQ130" s="5"/>
      <c r="ER130" s="5"/>
      <c r="ES130" s="5"/>
    </row>
    <row r="131" spans="3:149" ht="11.25" customHeight="1" x14ac:dyDescent="0.2">
      <c r="C131" s="230"/>
      <c r="D131" s="231"/>
      <c r="E131" s="271" t="s">
        <v>214</v>
      </c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33">
        <v>70</v>
      </c>
      <c r="U131" s="233"/>
      <c r="V131" s="233"/>
      <c r="W131" s="233"/>
      <c r="X131" s="16" t="s">
        <v>1</v>
      </c>
      <c r="Y131" s="234">
        <f t="shared" si="5"/>
        <v>0</v>
      </c>
      <c r="Z131" s="234"/>
      <c r="AA131" s="234"/>
      <c r="AB131" s="235"/>
      <c r="AC131" s="193"/>
      <c r="AD131" s="194"/>
      <c r="AE131" s="225" t="s">
        <v>162</v>
      </c>
      <c r="AF131" s="225"/>
      <c r="AG131" s="225"/>
      <c r="AH131" s="225"/>
      <c r="AI131" s="225"/>
      <c r="AJ131" s="225"/>
      <c r="AK131" s="225"/>
      <c r="AL131" s="225"/>
      <c r="AM131" s="225"/>
      <c r="AN131" s="225"/>
      <c r="AO131" s="225"/>
      <c r="AP131" s="225"/>
      <c r="AQ131" s="225"/>
      <c r="AR131" s="225"/>
      <c r="AS131" s="225"/>
      <c r="AT131" s="106"/>
      <c r="AU131" s="106"/>
      <c r="AV131" s="106"/>
      <c r="AW131" s="106"/>
      <c r="AX131" s="12" t="s">
        <v>0</v>
      </c>
      <c r="AY131" s="106">
        <f t="shared" si="1"/>
        <v>0</v>
      </c>
      <c r="AZ131" s="106"/>
      <c r="BA131" s="106"/>
      <c r="BB131" s="128"/>
      <c r="BC131" s="193"/>
      <c r="BD131" s="194"/>
      <c r="BE131" s="225"/>
      <c r="BF131" s="269"/>
      <c r="BG131" s="269"/>
      <c r="BH131" s="269"/>
      <c r="BI131" s="269"/>
      <c r="BJ131" s="269"/>
      <c r="BK131" s="269"/>
      <c r="BL131" s="269"/>
      <c r="BM131" s="269"/>
      <c r="BN131" s="269"/>
      <c r="BO131" s="269"/>
      <c r="BP131" s="269"/>
      <c r="BQ131" s="269"/>
      <c r="BR131" s="106"/>
      <c r="BS131" s="106"/>
      <c r="BT131" s="106"/>
      <c r="BU131" s="106"/>
      <c r="BV131" s="12" t="s">
        <v>0</v>
      </c>
      <c r="BW131" s="106">
        <f t="shared" si="7"/>
        <v>0</v>
      </c>
      <c r="BX131" s="106"/>
      <c r="BY131" s="106"/>
      <c r="BZ131" s="128"/>
      <c r="DV131" s="3"/>
      <c r="DW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N131" s="5"/>
      <c r="EO131" s="5"/>
      <c r="EP131" s="5"/>
      <c r="EQ131" s="5"/>
      <c r="ER131" s="5"/>
      <c r="ES131" s="5"/>
    </row>
    <row r="132" spans="3:149" ht="11.25" customHeight="1" x14ac:dyDescent="0.2">
      <c r="C132" s="230"/>
      <c r="D132" s="231"/>
      <c r="E132" s="267" t="s">
        <v>189</v>
      </c>
      <c r="F132" s="267"/>
      <c r="G132" s="267"/>
      <c r="H132" s="267"/>
      <c r="I132" s="267"/>
      <c r="J132" s="267"/>
      <c r="K132" s="267"/>
      <c r="L132" s="267"/>
      <c r="M132" s="267"/>
      <c r="N132" s="267"/>
      <c r="O132" s="267"/>
      <c r="P132" s="267"/>
      <c r="Q132" s="267"/>
      <c r="R132" s="267"/>
      <c r="S132" s="267"/>
      <c r="T132" s="233">
        <v>92</v>
      </c>
      <c r="U132" s="233"/>
      <c r="V132" s="233"/>
      <c r="W132" s="233"/>
      <c r="X132" s="16" t="s">
        <v>1</v>
      </c>
      <c r="Y132" s="234">
        <f t="shared" si="5"/>
        <v>0</v>
      </c>
      <c r="Z132" s="234"/>
      <c r="AA132" s="234"/>
      <c r="AB132" s="235"/>
      <c r="AC132" s="193"/>
      <c r="AD132" s="194"/>
      <c r="AE132" s="225" t="s">
        <v>163</v>
      </c>
      <c r="AF132" s="225"/>
      <c r="AG132" s="225"/>
      <c r="AH132" s="225"/>
      <c r="AI132" s="225"/>
      <c r="AJ132" s="225"/>
      <c r="AK132" s="225"/>
      <c r="AL132" s="225"/>
      <c r="AM132" s="225"/>
      <c r="AN132" s="225"/>
      <c r="AO132" s="225"/>
      <c r="AP132" s="225"/>
      <c r="AQ132" s="225"/>
      <c r="AR132" s="225"/>
      <c r="AS132" s="225"/>
      <c r="AT132" s="106"/>
      <c r="AU132" s="106"/>
      <c r="AV132" s="106"/>
      <c r="AW132" s="106"/>
      <c r="AX132" s="12" t="s">
        <v>0</v>
      </c>
      <c r="AY132" s="106">
        <f t="shared" si="1"/>
        <v>0</v>
      </c>
      <c r="AZ132" s="106"/>
      <c r="BA132" s="106"/>
      <c r="BB132" s="128"/>
      <c r="BC132" s="193">
        <v>18</v>
      </c>
      <c r="BD132" s="194"/>
      <c r="BE132" s="225" t="s">
        <v>220</v>
      </c>
      <c r="BF132" s="269"/>
      <c r="BG132" s="269"/>
      <c r="BH132" s="269"/>
      <c r="BI132" s="269"/>
      <c r="BJ132" s="269"/>
      <c r="BK132" s="269"/>
      <c r="BL132" s="269"/>
      <c r="BM132" s="269"/>
      <c r="BN132" s="269"/>
      <c r="BO132" s="269"/>
      <c r="BP132" s="269"/>
      <c r="BQ132" s="269"/>
      <c r="BR132" s="106">
        <v>75</v>
      </c>
      <c r="BS132" s="106"/>
      <c r="BT132" s="106"/>
      <c r="BU132" s="106"/>
      <c r="BV132" s="12" t="s">
        <v>0</v>
      </c>
      <c r="BW132" s="106">
        <f t="shared" si="7"/>
        <v>1350</v>
      </c>
      <c r="BX132" s="106"/>
      <c r="BY132" s="106"/>
      <c r="BZ132" s="128"/>
      <c r="DV132" s="3"/>
      <c r="DW132" s="3"/>
      <c r="DY132" s="4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N132" s="5"/>
      <c r="EO132" s="5"/>
      <c r="EP132" s="5"/>
      <c r="EQ132" s="5"/>
      <c r="ER132" s="5"/>
      <c r="ES132" s="5"/>
    </row>
    <row r="133" spans="3:149" ht="11.25" customHeight="1" x14ac:dyDescent="0.2">
      <c r="C133" s="230"/>
      <c r="D133" s="231"/>
      <c r="E133" s="267" t="s">
        <v>190</v>
      </c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67"/>
      <c r="R133" s="267"/>
      <c r="S133" s="267"/>
      <c r="T133" s="233">
        <v>82</v>
      </c>
      <c r="U133" s="233"/>
      <c r="V133" s="233"/>
      <c r="W133" s="233"/>
      <c r="X133" s="16" t="s">
        <v>1</v>
      </c>
      <c r="Y133" s="234">
        <f t="shared" si="5"/>
        <v>0</v>
      </c>
      <c r="Z133" s="234"/>
      <c r="AA133" s="234"/>
      <c r="AB133" s="235"/>
      <c r="AC133" s="193"/>
      <c r="AD133" s="194"/>
      <c r="AE133" s="225" t="s">
        <v>164</v>
      </c>
      <c r="AF133" s="225"/>
      <c r="AG133" s="225"/>
      <c r="AH133" s="225"/>
      <c r="AI133" s="225"/>
      <c r="AJ133" s="225"/>
      <c r="AK133" s="225"/>
      <c r="AL133" s="225"/>
      <c r="AM133" s="225"/>
      <c r="AN133" s="225"/>
      <c r="AO133" s="225"/>
      <c r="AP133" s="225"/>
      <c r="AQ133" s="225"/>
      <c r="AR133" s="225"/>
      <c r="AS133" s="225"/>
      <c r="AT133" s="106"/>
      <c r="AU133" s="106"/>
      <c r="AV133" s="106"/>
      <c r="AW133" s="106"/>
      <c r="AX133" s="12" t="s">
        <v>0</v>
      </c>
      <c r="AY133" s="106">
        <f t="shared" si="1"/>
        <v>0</v>
      </c>
      <c r="AZ133" s="106"/>
      <c r="BA133" s="106"/>
      <c r="BB133" s="128"/>
      <c r="BC133" s="193"/>
      <c r="BD133" s="194"/>
      <c r="BE133" s="225" t="s">
        <v>219</v>
      </c>
      <c r="BF133" s="269"/>
      <c r="BG133" s="269"/>
      <c r="BH133" s="269"/>
      <c r="BI133" s="269"/>
      <c r="BJ133" s="269"/>
      <c r="BK133" s="269"/>
      <c r="BL133" s="269"/>
      <c r="BM133" s="269"/>
      <c r="BN133" s="269"/>
      <c r="BO133" s="269"/>
      <c r="BP133" s="269"/>
      <c r="BQ133" s="269"/>
      <c r="BR133" s="106">
        <v>301</v>
      </c>
      <c r="BS133" s="106"/>
      <c r="BT133" s="106"/>
      <c r="BU133" s="106"/>
      <c r="BV133" s="12" t="s">
        <v>0</v>
      </c>
      <c r="BW133" s="106">
        <f t="shared" si="7"/>
        <v>0</v>
      </c>
      <c r="BX133" s="106"/>
      <c r="BY133" s="106"/>
      <c r="BZ133" s="128"/>
      <c r="DV133" s="3"/>
      <c r="DW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N133" s="5"/>
      <c r="EO133" s="5"/>
      <c r="EP133" s="5"/>
      <c r="EQ133" s="5"/>
      <c r="ER133" s="5"/>
      <c r="ES133" s="5"/>
    </row>
    <row r="134" spans="3:149" ht="11.25" customHeight="1" thickBot="1" x14ac:dyDescent="0.25">
      <c r="C134" s="230"/>
      <c r="D134" s="231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4"/>
      <c r="U134" s="234"/>
      <c r="V134" s="234"/>
      <c r="W134" s="234"/>
      <c r="X134" s="16" t="s">
        <v>1</v>
      </c>
      <c r="Y134" s="234">
        <f t="shared" si="5"/>
        <v>0</v>
      </c>
      <c r="Z134" s="234"/>
      <c r="AA134" s="234"/>
      <c r="AB134" s="235"/>
      <c r="AC134" s="193"/>
      <c r="AD134" s="194"/>
      <c r="AE134" s="225" t="s">
        <v>105</v>
      </c>
      <c r="AF134" s="225"/>
      <c r="AG134" s="225"/>
      <c r="AH134" s="225"/>
      <c r="AI134" s="225"/>
      <c r="AJ134" s="225"/>
      <c r="AK134" s="225"/>
      <c r="AL134" s="225"/>
      <c r="AM134" s="225"/>
      <c r="AN134" s="225"/>
      <c r="AO134" s="225"/>
      <c r="AP134" s="225"/>
      <c r="AQ134" s="225"/>
      <c r="AR134" s="225"/>
      <c r="AS134" s="225"/>
      <c r="AT134" s="106"/>
      <c r="AU134" s="106"/>
      <c r="AV134" s="106"/>
      <c r="AW134" s="106"/>
      <c r="AX134" s="12" t="s">
        <v>0</v>
      </c>
      <c r="AY134" s="106">
        <f t="shared" si="1"/>
        <v>0</v>
      </c>
      <c r="AZ134" s="106"/>
      <c r="BA134" s="106"/>
      <c r="BB134" s="128"/>
      <c r="BC134" s="193">
        <v>18</v>
      </c>
      <c r="BD134" s="194"/>
      <c r="BE134" s="225" t="s">
        <v>218</v>
      </c>
      <c r="BF134" s="269"/>
      <c r="BG134" s="269"/>
      <c r="BH134" s="269"/>
      <c r="BI134" s="269"/>
      <c r="BJ134" s="269"/>
      <c r="BK134" s="269"/>
      <c r="BL134" s="269"/>
      <c r="BM134" s="269"/>
      <c r="BN134" s="269"/>
      <c r="BO134" s="269"/>
      <c r="BP134" s="269"/>
      <c r="BQ134" s="269"/>
      <c r="BR134" s="106">
        <v>257</v>
      </c>
      <c r="BS134" s="106"/>
      <c r="BT134" s="106"/>
      <c r="BU134" s="106"/>
      <c r="BV134" s="12" t="s">
        <v>0</v>
      </c>
      <c r="BW134" s="106">
        <f t="shared" si="7"/>
        <v>4626</v>
      </c>
      <c r="BX134" s="106"/>
      <c r="BY134" s="106"/>
      <c r="BZ134" s="128"/>
      <c r="DV134" s="3"/>
      <c r="DW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N134" s="5"/>
      <c r="EO134" s="5"/>
      <c r="EP134" s="5"/>
      <c r="EQ134" s="5"/>
      <c r="ER134" s="5"/>
      <c r="ES134" s="5"/>
    </row>
    <row r="135" spans="3:149" ht="11.25" customHeight="1" thickBot="1" x14ac:dyDescent="0.25">
      <c r="C135" s="208" t="s">
        <v>192</v>
      </c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7"/>
      <c r="AC135" s="193"/>
      <c r="AD135" s="194"/>
      <c r="AE135" s="225" t="s">
        <v>104</v>
      </c>
      <c r="AF135" s="225"/>
      <c r="AG135" s="225"/>
      <c r="AH135" s="225"/>
      <c r="AI135" s="225"/>
      <c r="AJ135" s="225"/>
      <c r="AK135" s="225"/>
      <c r="AL135" s="225"/>
      <c r="AM135" s="225"/>
      <c r="AN135" s="225"/>
      <c r="AO135" s="225"/>
      <c r="AP135" s="225"/>
      <c r="AQ135" s="225"/>
      <c r="AR135" s="225"/>
      <c r="AS135" s="225"/>
      <c r="AT135" s="106"/>
      <c r="AU135" s="106"/>
      <c r="AV135" s="106"/>
      <c r="AW135" s="106"/>
      <c r="AX135" s="12" t="s">
        <v>0</v>
      </c>
      <c r="AY135" s="106">
        <f t="shared" si="1"/>
        <v>0</v>
      </c>
      <c r="AZ135" s="106"/>
      <c r="BA135" s="106"/>
      <c r="BB135" s="128"/>
      <c r="BC135" s="193">
        <v>18</v>
      </c>
      <c r="BD135" s="194"/>
      <c r="BE135" s="225" t="s">
        <v>217</v>
      </c>
      <c r="BF135" s="269"/>
      <c r="BG135" s="269"/>
      <c r="BH135" s="269"/>
      <c r="BI135" s="269"/>
      <c r="BJ135" s="269"/>
      <c r="BK135" s="269"/>
      <c r="BL135" s="269"/>
      <c r="BM135" s="269"/>
      <c r="BN135" s="269"/>
      <c r="BO135" s="269"/>
      <c r="BP135" s="269"/>
      <c r="BQ135" s="269"/>
      <c r="BR135" s="106">
        <v>55</v>
      </c>
      <c r="BS135" s="106"/>
      <c r="BT135" s="106"/>
      <c r="BU135" s="106"/>
      <c r="BV135" s="12" t="s">
        <v>0</v>
      </c>
      <c r="BW135" s="106">
        <f t="shared" si="7"/>
        <v>990</v>
      </c>
      <c r="BX135" s="106"/>
      <c r="BY135" s="106"/>
      <c r="BZ135" s="128"/>
    </row>
    <row r="136" spans="3:149" ht="11.25" customHeight="1" x14ac:dyDescent="0.2">
      <c r="C136" s="197"/>
      <c r="D136" s="198"/>
      <c r="E136" s="225" t="s">
        <v>141</v>
      </c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6">
        <v>367</v>
      </c>
      <c r="U136" s="226"/>
      <c r="V136" s="226"/>
      <c r="W136" s="226"/>
      <c r="X136" s="10" t="s">
        <v>1</v>
      </c>
      <c r="Y136" s="228">
        <f t="shared" ref="Y136" si="8">C136*T136</f>
        <v>0</v>
      </c>
      <c r="Z136" s="228"/>
      <c r="AA136" s="228"/>
      <c r="AB136" s="229"/>
      <c r="AC136" s="276"/>
      <c r="AD136" s="277"/>
      <c r="AE136" s="274" t="s">
        <v>166</v>
      </c>
      <c r="AF136" s="275"/>
      <c r="AG136" s="275"/>
      <c r="AH136" s="275"/>
      <c r="AI136" s="275"/>
      <c r="AJ136" s="275"/>
      <c r="AK136" s="275"/>
      <c r="AL136" s="272"/>
      <c r="AM136" s="273"/>
      <c r="AN136" s="274" t="s">
        <v>165</v>
      </c>
      <c r="AO136" s="275"/>
      <c r="AP136" s="275"/>
      <c r="AQ136" s="275"/>
      <c r="AR136" s="275"/>
      <c r="AS136" s="275"/>
      <c r="AT136" s="244"/>
      <c r="AU136" s="244"/>
      <c r="AV136" s="244"/>
      <c r="AW136" s="244"/>
      <c r="AX136" s="21" t="s">
        <v>0</v>
      </c>
      <c r="AY136" s="244">
        <f>AC136*AT136+AL136*25</f>
        <v>0</v>
      </c>
      <c r="AZ136" s="244"/>
      <c r="BA136" s="244"/>
      <c r="BB136" s="245"/>
      <c r="BC136" s="276">
        <v>18</v>
      </c>
      <c r="BD136" s="277"/>
      <c r="BE136" s="225" t="s">
        <v>216</v>
      </c>
      <c r="BF136" s="269"/>
      <c r="BG136" s="269"/>
      <c r="BH136" s="269"/>
      <c r="BI136" s="269"/>
      <c r="BJ136" s="269"/>
      <c r="BK136" s="269"/>
      <c r="BL136" s="269"/>
      <c r="BM136" s="269"/>
      <c r="BN136" s="269"/>
      <c r="BO136" s="269"/>
      <c r="BP136" s="269"/>
      <c r="BQ136" s="269"/>
      <c r="BR136" s="106">
        <v>66</v>
      </c>
      <c r="BS136" s="106"/>
      <c r="BT136" s="106"/>
      <c r="BU136" s="106"/>
      <c r="BV136" s="21" t="s">
        <v>0</v>
      </c>
      <c r="BW136" s="244">
        <f t="shared" si="7"/>
        <v>1188</v>
      </c>
      <c r="BX136" s="244"/>
      <c r="BY136" s="244"/>
      <c r="BZ136" s="245"/>
    </row>
    <row r="137" spans="3:149" ht="11.25" customHeight="1" x14ac:dyDescent="0.2">
      <c r="C137" s="216"/>
      <c r="D137" s="217"/>
      <c r="E137" s="213" t="s">
        <v>174</v>
      </c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8">
        <v>338</v>
      </c>
      <c r="U137" s="218"/>
      <c r="V137" s="218"/>
      <c r="W137" s="218"/>
      <c r="X137" s="11" t="s">
        <v>1</v>
      </c>
      <c r="Y137" s="219">
        <f>C137*T137</f>
        <v>0</v>
      </c>
      <c r="Z137" s="219"/>
      <c r="AA137" s="219"/>
      <c r="AB137" s="220"/>
      <c r="AC137" s="216"/>
      <c r="AD137" s="217"/>
      <c r="AE137" s="213"/>
      <c r="AF137" s="213"/>
      <c r="AG137" s="213"/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9"/>
      <c r="AU137" s="219"/>
      <c r="AV137" s="219"/>
      <c r="AW137" s="219"/>
      <c r="AX137" s="11" t="s">
        <v>0</v>
      </c>
      <c r="AY137" s="219">
        <f t="shared" si="1"/>
        <v>0</v>
      </c>
      <c r="AZ137" s="219"/>
      <c r="BA137" s="219"/>
      <c r="BB137" s="220"/>
      <c r="BC137" s="216">
        <v>36</v>
      </c>
      <c r="BD137" s="217"/>
      <c r="BE137" s="225" t="s">
        <v>221</v>
      </c>
      <c r="BF137" s="269"/>
      <c r="BG137" s="269"/>
      <c r="BH137" s="269"/>
      <c r="BI137" s="269"/>
      <c r="BJ137" s="269"/>
      <c r="BK137" s="269"/>
      <c r="BL137" s="269"/>
      <c r="BM137" s="269"/>
      <c r="BN137" s="269"/>
      <c r="BO137" s="269"/>
      <c r="BP137" s="269"/>
      <c r="BQ137" s="269"/>
      <c r="BR137" s="106">
        <v>40</v>
      </c>
      <c r="BS137" s="106"/>
      <c r="BT137" s="106"/>
      <c r="BU137" s="106"/>
      <c r="BV137" s="11" t="s">
        <v>0</v>
      </c>
      <c r="BW137" s="219">
        <f>BC137*BR137</f>
        <v>1440</v>
      </c>
      <c r="BX137" s="219"/>
      <c r="BY137" s="219"/>
      <c r="BZ137" s="220"/>
    </row>
    <row r="138" spans="3:149" ht="11.25" customHeight="1" x14ac:dyDescent="0.2">
      <c r="C138" s="222"/>
      <c r="D138" s="223"/>
      <c r="E138" s="225" t="s">
        <v>137</v>
      </c>
      <c r="F138" s="22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6">
        <v>254</v>
      </c>
      <c r="U138" s="226"/>
      <c r="V138" s="226"/>
      <c r="W138" s="226"/>
      <c r="X138" s="10" t="s">
        <v>1</v>
      </c>
      <c r="Y138" s="200">
        <f>C138*T138</f>
        <v>0</v>
      </c>
      <c r="Z138" s="200"/>
      <c r="AA138" s="200"/>
      <c r="AB138" s="215"/>
      <c r="AD138" s="278" t="s">
        <v>61</v>
      </c>
      <c r="AE138" s="278"/>
      <c r="AF138" s="278"/>
      <c r="AG138" s="278"/>
      <c r="AH138" s="278"/>
      <c r="AI138" s="278"/>
      <c r="AJ138" s="278"/>
      <c r="AK138" s="278"/>
      <c r="AM138" s="281" t="s">
        <v>132</v>
      </c>
      <c r="AN138" s="281"/>
      <c r="AO138" s="281"/>
      <c r="AP138" s="281"/>
      <c r="AQ138" s="281"/>
      <c r="AR138" s="281"/>
      <c r="AS138" s="281"/>
      <c r="AT138" s="281"/>
      <c r="AV138" s="278" t="s">
        <v>62</v>
      </c>
      <c r="AW138" s="278"/>
      <c r="AX138" s="278"/>
      <c r="AY138" s="278"/>
      <c r="AZ138" s="278"/>
      <c r="BA138" s="278"/>
      <c r="BB138" s="278"/>
      <c r="BC138" s="278"/>
      <c r="BE138" s="278" t="s">
        <v>154</v>
      </c>
      <c r="BF138" s="278"/>
      <c r="BG138" s="278"/>
      <c r="BH138" s="278"/>
      <c r="BI138" s="278"/>
      <c r="BJ138" s="278"/>
      <c r="BK138" s="278"/>
      <c r="BL138" s="278"/>
      <c r="BN138" s="278" t="s">
        <v>157</v>
      </c>
      <c r="BO138" s="278"/>
      <c r="BP138" s="278"/>
      <c r="BQ138" s="278"/>
      <c r="BR138" s="278"/>
      <c r="BS138" s="278"/>
      <c r="BT138" s="278"/>
      <c r="BU138" s="278"/>
    </row>
    <row r="139" spans="3:149" ht="11.25" customHeight="1" x14ac:dyDescent="0.2">
      <c r="C139" s="216"/>
      <c r="D139" s="217"/>
      <c r="E139" s="213" t="s">
        <v>175</v>
      </c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8">
        <v>225</v>
      </c>
      <c r="U139" s="218"/>
      <c r="V139" s="218"/>
      <c r="W139" s="218"/>
      <c r="X139" s="11" t="s">
        <v>1</v>
      </c>
      <c r="Y139" s="219">
        <f>C139*T139</f>
        <v>0</v>
      </c>
      <c r="Z139" s="219"/>
      <c r="AA139" s="219"/>
      <c r="AB139" s="220"/>
      <c r="AD139" s="279">
        <f>SUM(Y86:AB96)+SUM(AY76:BB77)+SUM(AY79:BB94)+SUM(Y106:AB110)+SUM(Y112:AB129)+SUM(Y98:AB104)+SUM(Y136:AB141)+SUM(Y76:AB84)+SUM(Y131:AB134)+SUM(AY96:BB103)</f>
        <v>0</v>
      </c>
      <c r="AE139" s="279"/>
      <c r="AF139" s="279"/>
      <c r="AG139" s="279"/>
      <c r="AH139" s="279"/>
      <c r="AI139" s="279"/>
      <c r="AJ139" s="279"/>
      <c r="AK139" s="279"/>
      <c r="AM139" s="280">
        <f>SUM(AY105:BB116)</f>
        <v>0</v>
      </c>
      <c r="AN139" s="280"/>
      <c r="AO139" s="280"/>
      <c r="AP139" s="280"/>
      <c r="AQ139" s="280"/>
      <c r="AR139" s="280"/>
      <c r="AS139" s="280"/>
      <c r="AT139" s="280"/>
      <c r="AV139" s="279">
        <f>SUM(AY118:BB127)</f>
        <v>0</v>
      </c>
      <c r="AW139" s="279"/>
      <c r="AX139" s="279"/>
      <c r="AY139" s="279"/>
      <c r="AZ139" s="279"/>
      <c r="BA139" s="279"/>
      <c r="BB139" s="279"/>
      <c r="BC139" s="279"/>
      <c r="BE139" s="279">
        <f>SUM(AY129:BB137)+SUM(BW76:BZ84)</f>
        <v>0</v>
      </c>
      <c r="BF139" s="279"/>
      <c r="BG139" s="279"/>
      <c r="BH139" s="279"/>
      <c r="BI139" s="279"/>
      <c r="BJ139" s="279"/>
      <c r="BK139" s="279"/>
      <c r="BL139" s="279"/>
      <c r="BN139" s="279">
        <f>SUM(BW125:BZ137)+SUM(BW113:BZ123)+SUM(BW103:BZ111)+SUM(BW86:BZ101)</f>
        <v>97160.445454528526</v>
      </c>
      <c r="BO139" s="279"/>
      <c r="BP139" s="279"/>
      <c r="BQ139" s="279"/>
      <c r="BR139" s="279"/>
      <c r="BS139" s="279"/>
      <c r="BT139" s="279"/>
      <c r="BU139" s="279"/>
    </row>
    <row r="140" spans="3:149" ht="11.25" customHeight="1" x14ac:dyDescent="0.2">
      <c r="C140" s="222"/>
      <c r="D140" s="223"/>
      <c r="E140" s="225" t="s">
        <v>79</v>
      </c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192">
        <v>483</v>
      </c>
      <c r="U140" s="192"/>
      <c r="V140" s="192"/>
      <c r="W140" s="192"/>
      <c r="X140" s="10" t="s">
        <v>1</v>
      </c>
      <c r="Y140" s="200">
        <f>C140*T140</f>
        <v>0</v>
      </c>
      <c r="Z140" s="200"/>
      <c r="AA140" s="200"/>
      <c r="AB140" s="215"/>
      <c r="AD140" s="11"/>
      <c r="AE140" s="11"/>
      <c r="AF140" s="11"/>
      <c r="AG140" s="11"/>
      <c r="AH140" s="11" t="s">
        <v>35</v>
      </c>
      <c r="AI140" s="219">
        <v>0.48</v>
      </c>
      <c r="AJ140" s="219"/>
      <c r="AK140" s="219"/>
      <c r="AM140" s="11"/>
      <c r="AN140" s="11"/>
      <c r="AO140" s="11"/>
      <c r="AP140" s="11"/>
      <c r="AQ140" s="11" t="s">
        <v>35</v>
      </c>
      <c r="AR140" s="219">
        <v>0.75</v>
      </c>
      <c r="AS140" s="219"/>
      <c r="AT140" s="219"/>
      <c r="AV140" s="11"/>
      <c r="AW140" s="11"/>
      <c r="AX140" s="11"/>
      <c r="AY140" s="11"/>
      <c r="AZ140" s="11" t="s">
        <v>35</v>
      </c>
      <c r="BA140" s="113">
        <v>1</v>
      </c>
      <c r="BB140" s="113"/>
      <c r="BC140" s="113"/>
      <c r="BE140" s="11"/>
      <c r="BF140" s="11"/>
      <c r="BG140" s="11"/>
      <c r="BH140" s="11"/>
      <c r="BI140" s="11" t="s">
        <v>35</v>
      </c>
      <c r="BJ140" s="113">
        <v>0.5</v>
      </c>
      <c r="BK140" s="113"/>
      <c r="BL140" s="113"/>
      <c r="BN140" s="11"/>
      <c r="BO140" s="11"/>
      <c r="BP140" s="11"/>
      <c r="BQ140" s="11"/>
      <c r="BR140" s="11" t="s">
        <v>35</v>
      </c>
      <c r="BS140" s="113">
        <v>0.48</v>
      </c>
      <c r="BT140" s="113"/>
      <c r="BU140" s="113"/>
    </row>
    <row r="141" spans="3:149" ht="11.25" customHeight="1" x14ac:dyDescent="0.2">
      <c r="C141" s="216"/>
      <c r="D141" s="217"/>
      <c r="E141" s="213" t="s">
        <v>176</v>
      </c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8">
        <v>454</v>
      </c>
      <c r="U141" s="218"/>
      <c r="V141" s="218"/>
      <c r="W141" s="218"/>
      <c r="X141" s="11" t="s">
        <v>1</v>
      </c>
      <c r="Y141" s="219">
        <f>C141*T141</f>
        <v>0</v>
      </c>
      <c r="Z141" s="219"/>
      <c r="AA141" s="219"/>
      <c r="AB141" s="220"/>
      <c r="AD141" s="282">
        <f>AD139*AI140</f>
        <v>0</v>
      </c>
      <c r="AE141" s="109"/>
      <c r="AF141" s="109"/>
      <c r="AG141" s="109"/>
      <c r="AH141" s="109"/>
      <c r="AI141" s="109"/>
      <c r="AJ141" s="109"/>
      <c r="AK141" s="109"/>
      <c r="AM141" s="283">
        <f>AM139*AR140</f>
        <v>0</v>
      </c>
      <c r="AN141" s="283"/>
      <c r="AO141" s="283"/>
      <c r="AP141" s="283"/>
      <c r="AQ141" s="283"/>
      <c r="AR141" s="283"/>
      <c r="AS141" s="283"/>
      <c r="AT141" s="283"/>
      <c r="AV141" s="282">
        <f>AV139*BA140</f>
        <v>0</v>
      </c>
      <c r="AW141" s="109"/>
      <c r="AX141" s="109"/>
      <c r="AY141" s="109"/>
      <c r="AZ141" s="109"/>
      <c r="BA141" s="109"/>
      <c r="BB141" s="109"/>
      <c r="BC141" s="109"/>
      <c r="BE141" s="282">
        <f>BE139*BJ140</f>
        <v>0</v>
      </c>
      <c r="BF141" s="109"/>
      <c r="BG141" s="109"/>
      <c r="BH141" s="109"/>
      <c r="BI141" s="109"/>
      <c r="BJ141" s="109"/>
      <c r="BK141" s="109"/>
      <c r="BL141" s="109"/>
      <c r="BN141" s="282">
        <f>BN139*BS140</f>
        <v>46637.013818173691</v>
      </c>
      <c r="BO141" s="109"/>
      <c r="BP141" s="109"/>
      <c r="BQ141" s="109"/>
      <c r="BR141" s="109"/>
      <c r="BS141" s="109"/>
      <c r="BT141" s="109"/>
      <c r="BU141" s="109"/>
    </row>
    <row r="142" spans="3:149" ht="11.25" customHeight="1" x14ac:dyDescent="0.2">
      <c r="C142" s="3"/>
      <c r="D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3:149" ht="11.25" customHeight="1" x14ac:dyDescent="0.2">
      <c r="C143" s="3"/>
      <c r="D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G143" s="5"/>
      <c r="AH143" s="5"/>
      <c r="AI143" s="5"/>
      <c r="AJ143" s="5"/>
      <c r="AK143" s="5"/>
      <c r="AM143" s="5"/>
      <c r="AN143" s="5"/>
      <c r="AO143" s="5"/>
      <c r="AP143" s="5"/>
      <c r="AQ143" s="5"/>
    </row>
    <row r="144" spans="3:149" ht="11.25" customHeight="1" x14ac:dyDescent="0.2">
      <c r="C144" s="3"/>
      <c r="D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G144" s="5"/>
      <c r="AH144" s="5"/>
      <c r="AI144" s="5"/>
    </row>
    <row r="145" spans="1:98" ht="11.25" customHeight="1" x14ac:dyDescent="0.2">
      <c r="A145" s="3"/>
      <c r="B145" s="3"/>
      <c r="D145" s="3"/>
      <c r="E145" s="3"/>
      <c r="F145" s="3"/>
      <c r="G145" s="3"/>
      <c r="H145" s="3"/>
      <c r="I145" s="3"/>
      <c r="J145" s="3"/>
      <c r="K145" s="3"/>
      <c r="L145" s="3"/>
      <c r="N145" s="5"/>
      <c r="O145" s="5"/>
      <c r="P145" s="5"/>
      <c r="Q145" s="5"/>
      <c r="S145" s="5"/>
      <c r="T145" s="5"/>
      <c r="U145" s="5"/>
      <c r="V145" s="5"/>
      <c r="AG145" s="5"/>
      <c r="AH145" s="5"/>
      <c r="AI145" s="5"/>
      <c r="BY145" s="3"/>
      <c r="BZ145" s="3"/>
      <c r="CC145" s="3"/>
      <c r="CD145" s="3"/>
      <c r="CE145" s="3"/>
      <c r="CF145" s="3"/>
      <c r="CG145" s="3"/>
      <c r="CH145" s="3"/>
      <c r="CI145" s="3"/>
      <c r="CJ145" s="3"/>
      <c r="CL145" s="5"/>
      <c r="CM145" s="5"/>
      <c r="CN145" s="5"/>
      <c r="CO145" s="5"/>
      <c r="CQ145" s="5"/>
      <c r="CR145" s="5"/>
      <c r="CS145" s="5"/>
      <c r="CT145" s="5"/>
    </row>
    <row r="146" spans="1:98" ht="11.25" customHeight="1" x14ac:dyDescent="0.2">
      <c r="A146" s="3"/>
      <c r="B146" s="3"/>
      <c r="D146" s="3"/>
      <c r="E146" s="3"/>
      <c r="F146" s="3"/>
      <c r="G146" s="3"/>
      <c r="H146" s="3"/>
      <c r="I146" s="3"/>
      <c r="J146" s="3"/>
      <c r="K146" s="3"/>
      <c r="L146" s="3"/>
      <c r="N146" s="5"/>
      <c r="O146" s="5"/>
      <c r="P146" s="5"/>
      <c r="Q146" s="5"/>
      <c r="S146" s="5"/>
      <c r="T146" s="5"/>
      <c r="U146" s="5"/>
      <c r="V146" s="5"/>
      <c r="BY146" s="3"/>
      <c r="BZ146" s="3"/>
      <c r="CC146" s="3"/>
      <c r="CD146" s="3"/>
      <c r="CE146" s="3"/>
      <c r="CF146" s="3"/>
      <c r="CG146" s="3"/>
      <c r="CH146" s="3"/>
      <c r="CI146" s="3"/>
      <c r="CJ146" s="3"/>
      <c r="CL146" s="5"/>
      <c r="CM146" s="5"/>
      <c r="CN146" s="5"/>
      <c r="CO146" s="5"/>
      <c r="CQ146" s="5"/>
      <c r="CR146" s="5"/>
      <c r="CS146" s="5"/>
      <c r="CT146" s="5"/>
    </row>
    <row r="147" spans="1:98" ht="11.25" customHeight="1" x14ac:dyDescent="0.2">
      <c r="A147" s="3"/>
      <c r="B147" s="3"/>
      <c r="D147" s="3"/>
      <c r="E147" s="3"/>
      <c r="F147" s="3"/>
      <c r="G147" s="3"/>
      <c r="H147" s="3"/>
      <c r="I147" s="3"/>
      <c r="J147" s="3"/>
      <c r="K147" s="3"/>
      <c r="L147" s="3"/>
      <c r="N147" s="5"/>
      <c r="O147" s="5"/>
      <c r="P147" s="5"/>
      <c r="Q147" s="5"/>
      <c r="S147" s="5"/>
      <c r="T147" s="5"/>
      <c r="U147" s="5"/>
      <c r="V147" s="5"/>
      <c r="BY147" s="3"/>
      <c r="BZ147" s="3"/>
      <c r="CC147" s="3"/>
      <c r="CD147" s="3"/>
      <c r="CE147" s="3"/>
      <c r="CF147" s="3"/>
      <c r="CG147" s="3"/>
      <c r="CH147" s="3"/>
      <c r="CI147" s="3"/>
      <c r="CJ147" s="3"/>
      <c r="CL147" s="5"/>
      <c r="CM147" s="5"/>
      <c r="CN147" s="5"/>
      <c r="CO147" s="5"/>
      <c r="CQ147" s="5"/>
      <c r="CR147" s="5"/>
      <c r="CS147" s="5"/>
      <c r="CT147" s="5"/>
    </row>
    <row r="148" spans="1:98" ht="11.25" customHeight="1" x14ac:dyDescent="0.2">
      <c r="A148" s="3"/>
      <c r="B148" s="3"/>
      <c r="D148" s="3"/>
      <c r="E148" s="3"/>
      <c r="F148" s="3"/>
      <c r="G148" s="3"/>
      <c r="H148" s="3"/>
      <c r="I148" s="3"/>
      <c r="J148" s="3"/>
      <c r="K148" s="3"/>
      <c r="L148" s="3"/>
      <c r="N148" s="5"/>
      <c r="O148" s="5"/>
      <c r="P148" s="5"/>
      <c r="Q148" s="5"/>
      <c r="S148" s="5"/>
      <c r="T148" s="5"/>
      <c r="U148" s="5"/>
      <c r="V148" s="5"/>
      <c r="BY148" s="3"/>
      <c r="BZ148" s="3"/>
      <c r="CC148" s="3"/>
      <c r="CD148" s="3"/>
      <c r="CE148" s="3"/>
      <c r="CF148" s="3"/>
      <c r="CG148" s="3"/>
      <c r="CH148" s="3"/>
      <c r="CI148" s="3"/>
      <c r="CJ148" s="3"/>
      <c r="CL148" s="5"/>
      <c r="CM148" s="5"/>
      <c r="CN148" s="5"/>
      <c r="CO148" s="5"/>
      <c r="CQ148" s="5"/>
      <c r="CR148" s="5"/>
      <c r="CS148" s="5"/>
      <c r="CT148" s="5"/>
    </row>
    <row r="149" spans="1:98" ht="11.25" customHeight="1" x14ac:dyDescent="0.2">
      <c r="A149" s="3"/>
      <c r="B149" s="3"/>
      <c r="D149" s="3"/>
      <c r="E149" s="3"/>
      <c r="F149" s="3"/>
      <c r="G149" s="3"/>
      <c r="H149" s="3"/>
      <c r="I149" s="3"/>
      <c r="J149" s="3"/>
      <c r="K149" s="3"/>
      <c r="L149" s="3"/>
      <c r="N149" s="5"/>
      <c r="O149" s="5"/>
      <c r="P149" s="5"/>
      <c r="Q149" s="5"/>
      <c r="S149" s="5"/>
      <c r="T149" s="5"/>
      <c r="U149" s="5"/>
      <c r="V149" s="5"/>
      <c r="BY149" s="3"/>
      <c r="BZ149" s="3"/>
      <c r="CC149" s="3"/>
      <c r="CD149" s="3"/>
      <c r="CE149" s="3"/>
      <c r="CF149" s="3"/>
      <c r="CG149" s="3"/>
      <c r="CH149" s="3"/>
      <c r="CI149" s="3"/>
      <c r="CJ149" s="3"/>
      <c r="CL149" s="5"/>
      <c r="CM149" s="5"/>
      <c r="CN149" s="5"/>
      <c r="CO149" s="5"/>
      <c r="CQ149" s="5"/>
      <c r="CR149" s="5"/>
      <c r="CS149" s="5"/>
      <c r="CT149" s="5"/>
    </row>
    <row r="150" spans="1:98" ht="11.25" customHeight="1" x14ac:dyDescent="0.2">
      <c r="A150" s="3"/>
      <c r="B150" s="3"/>
      <c r="D150" s="3"/>
      <c r="E150" s="3"/>
      <c r="F150" s="3"/>
      <c r="G150" s="3"/>
      <c r="H150" s="3"/>
      <c r="I150" s="3"/>
      <c r="J150" s="3"/>
      <c r="K150" s="3"/>
      <c r="L150" s="3"/>
      <c r="N150" s="5"/>
      <c r="O150" s="5"/>
      <c r="P150" s="5"/>
      <c r="Q150" s="5"/>
      <c r="S150" s="5"/>
      <c r="T150" s="5"/>
      <c r="U150" s="5"/>
      <c r="V150" s="5"/>
      <c r="BY150" s="3"/>
      <c r="BZ150" s="3"/>
      <c r="CC150" s="3"/>
      <c r="CD150" s="3"/>
      <c r="CE150" s="3"/>
      <c r="CF150" s="3"/>
      <c r="CG150" s="3"/>
      <c r="CH150" s="3"/>
      <c r="CI150" s="3"/>
      <c r="CJ150" s="3"/>
      <c r="CL150" s="5"/>
      <c r="CM150" s="5"/>
      <c r="CN150" s="5"/>
      <c r="CO150" s="5"/>
      <c r="CQ150" s="5"/>
      <c r="CR150" s="5"/>
      <c r="CS150" s="5"/>
      <c r="CT150" s="5"/>
    </row>
    <row r="151" spans="1:98" ht="11.25" customHeight="1" x14ac:dyDescent="0.2">
      <c r="A151" s="3"/>
      <c r="B151" s="3"/>
      <c r="D151" s="3"/>
      <c r="E151" s="3"/>
      <c r="F151" s="3"/>
      <c r="G151" s="3"/>
      <c r="H151" s="3"/>
      <c r="I151" s="3"/>
      <c r="J151" s="3"/>
      <c r="K151" s="3"/>
      <c r="L151" s="3"/>
      <c r="N151" s="5"/>
      <c r="O151" s="5"/>
      <c r="P151" s="5"/>
      <c r="Q151" s="5"/>
      <c r="S151" s="5"/>
      <c r="T151" s="5"/>
      <c r="U151" s="5"/>
      <c r="V151" s="5"/>
      <c r="BY151" s="3"/>
      <c r="BZ151" s="3"/>
      <c r="CC151" s="3"/>
      <c r="CD151" s="3"/>
      <c r="CE151" s="3"/>
      <c r="CF151" s="3"/>
      <c r="CG151" s="3"/>
      <c r="CH151" s="3"/>
      <c r="CI151" s="3"/>
      <c r="CJ151" s="3"/>
      <c r="CL151" s="5"/>
      <c r="CM151" s="5"/>
      <c r="CN151" s="5"/>
      <c r="CO151" s="5"/>
      <c r="CQ151" s="5"/>
      <c r="CR151" s="5"/>
      <c r="CS151" s="5"/>
      <c r="CT151" s="5"/>
    </row>
    <row r="152" spans="1:98" ht="11.25" customHeight="1" x14ac:dyDescent="0.2">
      <c r="A152" s="3"/>
      <c r="B152" s="3"/>
      <c r="D152" s="3"/>
      <c r="E152" s="3"/>
      <c r="F152" s="3"/>
      <c r="G152" s="3"/>
      <c r="H152" s="3"/>
      <c r="I152" s="3"/>
      <c r="J152" s="3"/>
      <c r="K152" s="3"/>
      <c r="L152" s="3"/>
      <c r="N152" s="5"/>
      <c r="O152" s="5"/>
      <c r="P152" s="5"/>
      <c r="Q152" s="5"/>
      <c r="S152" s="5"/>
      <c r="T152" s="5"/>
      <c r="U152" s="5"/>
      <c r="V152" s="5"/>
      <c r="BY152" s="3"/>
      <c r="BZ152" s="3"/>
      <c r="CC152" s="3"/>
      <c r="CD152" s="3"/>
      <c r="CE152" s="3"/>
      <c r="CF152" s="3"/>
      <c r="CG152" s="3"/>
      <c r="CH152" s="3"/>
      <c r="CI152" s="3"/>
      <c r="CJ152" s="3"/>
      <c r="CL152" s="5"/>
      <c r="CM152" s="5"/>
      <c r="CN152" s="5"/>
      <c r="CO152" s="5"/>
      <c r="CQ152" s="5"/>
      <c r="CR152" s="5"/>
      <c r="CS152" s="5"/>
      <c r="CT152" s="5"/>
    </row>
    <row r="153" spans="1:98" ht="11.25" customHeight="1" x14ac:dyDescent="0.2">
      <c r="A153" s="3"/>
      <c r="B153" s="3"/>
      <c r="D153" s="3"/>
      <c r="E153" s="3"/>
      <c r="F153" s="3"/>
      <c r="G153" s="3"/>
      <c r="H153" s="3"/>
      <c r="I153" s="3"/>
      <c r="J153" s="3"/>
      <c r="K153" s="3"/>
      <c r="L153" s="3"/>
      <c r="N153" s="5"/>
      <c r="O153" s="5"/>
      <c r="P153" s="5"/>
      <c r="Q153" s="5"/>
      <c r="S153" s="5"/>
      <c r="T153" s="5"/>
      <c r="U153" s="5"/>
      <c r="V153" s="5"/>
      <c r="BY153" s="3"/>
      <c r="BZ153" s="3"/>
      <c r="CC153" s="3"/>
      <c r="CD153" s="3"/>
      <c r="CE153" s="3"/>
      <c r="CF153" s="3"/>
      <c r="CG153" s="3"/>
      <c r="CH153" s="3"/>
      <c r="CI153" s="3"/>
      <c r="CJ153" s="3"/>
      <c r="CL153" s="5"/>
      <c r="CM153" s="5"/>
      <c r="CN153" s="5"/>
      <c r="CO153" s="5"/>
      <c r="CQ153" s="5"/>
      <c r="CR153" s="5"/>
      <c r="CS153" s="5"/>
      <c r="CT153" s="5"/>
    </row>
    <row r="154" spans="1:98" ht="11.25" customHeight="1" x14ac:dyDescent="0.2">
      <c r="A154" s="3"/>
      <c r="B154" s="3"/>
      <c r="D154" s="3"/>
      <c r="E154" s="3"/>
      <c r="F154" s="3"/>
      <c r="G154" s="3"/>
      <c r="H154" s="3"/>
      <c r="I154" s="3"/>
      <c r="J154" s="3"/>
      <c r="K154" s="3"/>
      <c r="L154" s="3"/>
      <c r="N154" s="5"/>
      <c r="O154" s="5"/>
      <c r="P154" s="5"/>
      <c r="Q154" s="5"/>
      <c r="S154" s="5"/>
      <c r="T154" s="5"/>
      <c r="U154" s="5"/>
      <c r="V154" s="5"/>
      <c r="BY154" s="3"/>
      <c r="BZ154" s="3"/>
      <c r="CC154" s="3"/>
      <c r="CD154" s="3"/>
      <c r="CE154" s="3"/>
      <c r="CF154" s="3"/>
      <c r="CG154" s="3"/>
      <c r="CH154" s="3"/>
      <c r="CI154" s="3"/>
      <c r="CJ154" s="3"/>
      <c r="CL154" s="5"/>
      <c r="CM154" s="5"/>
      <c r="CN154" s="5"/>
      <c r="CO154" s="5"/>
      <c r="CQ154" s="5"/>
      <c r="CR154" s="5"/>
      <c r="CS154" s="5"/>
      <c r="CT154" s="5"/>
    </row>
    <row r="155" spans="1:98" ht="11.25" customHeight="1" x14ac:dyDescent="0.2">
      <c r="A155" s="3"/>
      <c r="B155" s="3"/>
      <c r="D155" s="3"/>
      <c r="E155" s="3"/>
      <c r="F155" s="3"/>
      <c r="G155" s="3"/>
      <c r="H155" s="3"/>
      <c r="I155" s="3"/>
      <c r="J155" s="3"/>
      <c r="K155" s="3"/>
      <c r="L155" s="3"/>
      <c r="N155" s="5"/>
      <c r="O155" s="5"/>
      <c r="P155" s="5"/>
      <c r="Q155" s="5"/>
      <c r="S155" s="5"/>
      <c r="T155" s="5"/>
      <c r="U155" s="5"/>
      <c r="V155" s="5"/>
      <c r="BY155" s="3"/>
      <c r="BZ155" s="3"/>
      <c r="CC155" s="3"/>
      <c r="CD155" s="3"/>
      <c r="CE155" s="3"/>
      <c r="CF155" s="3"/>
      <c r="CG155" s="3"/>
      <c r="CH155" s="3"/>
      <c r="CI155" s="3"/>
      <c r="CJ155" s="3"/>
      <c r="CL155" s="5"/>
      <c r="CM155" s="5"/>
      <c r="CN155" s="5"/>
      <c r="CO155" s="5"/>
      <c r="CQ155" s="5"/>
      <c r="CR155" s="5"/>
      <c r="CS155" s="5"/>
      <c r="CT155" s="5"/>
    </row>
    <row r="156" spans="1:98" ht="11.25" customHeight="1" x14ac:dyDescent="0.2">
      <c r="A156" s="3"/>
      <c r="B156" s="3"/>
      <c r="D156" s="3"/>
      <c r="E156" s="3"/>
      <c r="F156" s="3"/>
      <c r="G156" s="3"/>
      <c r="H156" s="3"/>
      <c r="I156" s="3"/>
      <c r="J156" s="3"/>
      <c r="K156" s="3"/>
      <c r="L156" s="3"/>
      <c r="N156" s="5"/>
      <c r="O156" s="5"/>
      <c r="P156" s="5"/>
      <c r="Q156" s="5"/>
      <c r="S156" s="5"/>
      <c r="T156" s="5"/>
      <c r="U156" s="5"/>
      <c r="V156" s="5"/>
      <c r="BY156" s="3"/>
      <c r="BZ156" s="3"/>
      <c r="CC156" s="3"/>
      <c r="CD156" s="3"/>
      <c r="CE156" s="3"/>
      <c r="CF156" s="3"/>
      <c r="CG156" s="3"/>
      <c r="CH156" s="3"/>
      <c r="CI156" s="3"/>
      <c r="CJ156" s="3"/>
      <c r="CL156" s="5"/>
      <c r="CM156" s="5"/>
      <c r="CN156" s="5"/>
      <c r="CO156" s="5"/>
      <c r="CQ156" s="5"/>
      <c r="CR156" s="5"/>
      <c r="CS156" s="5"/>
      <c r="CT156" s="5"/>
    </row>
    <row r="157" spans="1:98" ht="11.25" customHeight="1" x14ac:dyDescent="0.2">
      <c r="A157" s="3"/>
      <c r="B157" s="3"/>
      <c r="D157" s="3"/>
      <c r="E157" s="3"/>
      <c r="F157" s="3"/>
      <c r="G157" s="3"/>
      <c r="H157" s="3"/>
      <c r="I157" s="3"/>
      <c r="J157" s="3"/>
      <c r="K157" s="3"/>
      <c r="L157" s="3"/>
      <c r="N157" s="5"/>
      <c r="O157" s="5"/>
      <c r="P157" s="5"/>
      <c r="Q157" s="5"/>
      <c r="S157" s="5"/>
      <c r="T157" s="5"/>
      <c r="U157" s="5"/>
      <c r="V157" s="5"/>
      <c r="BY157" s="3"/>
      <c r="BZ157" s="3"/>
      <c r="CC157" s="3"/>
      <c r="CD157" s="3"/>
      <c r="CE157" s="3"/>
      <c r="CF157" s="3"/>
      <c r="CG157" s="3"/>
      <c r="CH157" s="3"/>
      <c r="CI157" s="3"/>
      <c r="CJ157" s="3"/>
      <c r="CL157" s="5"/>
      <c r="CM157" s="5"/>
      <c r="CN157" s="5"/>
      <c r="CO157" s="5"/>
      <c r="CQ157" s="5"/>
      <c r="CR157" s="5"/>
      <c r="CS157" s="5"/>
      <c r="CT157" s="5"/>
    </row>
    <row r="158" spans="1:98" ht="11.25" customHeight="1" x14ac:dyDescent="0.2">
      <c r="A158" s="3"/>
      <c r="B158" s="3"/>
      <c r="D158" s="3"/>
      <c r="E158" s="3"/>
      <c r="F158" s="3"/>
      <c r="G158" s="3"/>
      <c r="H158" s="3"/>
      <c r="I158" s="3"/>
      <c r="J158" s="3"/>
      <c r="K158" s="3"/>
      <c r="L158" s="3"/>
      <c r="N158" s="5"/>
      <c r="O158" s="5"/>
      <c r="P158" s="5"/>
      <c r="Q158" s="5"/>
      <c r="S158" s="5"/>
      <c r="T158" s="5"/>
      <c r="U158" s="5"/>
      <c r="V158" s="5"/>
      <c r="BY158" s="3"/>
      <c r="BZ158" s="3"/>
      <c r="CC158" s="3"/>
      <c r="CD158" s="3"/>
      <c r="CE158" s="3"/>
      <c r="CF158" s="3"/>
      <c r="CG158" s="3"/>
      <c r="CH158" s="3"/>
      <c r="CI158" s="3"/>
      <c r="CJ158" s="3"/>
      <c r="CL158" s="5"/>
      <c r="CM158" s="5"/>
      <c r="CN158" s="5"/>
      <c r="CO158" s="5"/>
      <c r="CQ158" s="5"/>
      <c r="CR158" s="5"/>
      <c r="CS158" s="5"/>
      <c r="CT158" s="5"/>
    </row>
    <row r="159" spans="1:98" ht="11.25" customHeight="1" x14ac:dyDescent="0.2">
      <c r="A159" s="3"/>
      <c r="B159" s="3"/>
      <c r="D159" s="3"/>
      <c r="E159" s="3"/>
      <c r="F159" s="3"/>
      <c r="G159" s="3"/>
      <c r="H159" s="3"/>
      <c r="I159" s="3"/>
      <c r="J159" s="3"/>
      <c r="K159" s="3"/>
      <c r="L159" s="3"/>
      <c r="N159" s="5"/>
      <c r="O159" s="5"/>
      <c r="P159" s="5"/>
      <c r="Q159" s="5"/>
      <c r="S159" s="5"/>
      <c r="T159" s="5"/>
      <c r="U159" s="5"/>
      <c r="V159" s="5"/>
      <c r="BY159" s="3"/>
      <c r="BZ159" s="3"/>
      <c r="CC159" s="3"/>
      <c r="CD159" s="3"/>
      <c r="CE159" s="3"/>
      <c r="CF159" s="3"/>
      <c r="CG159" s="3"/>
      <c r="CH159" s="3"/>
      <c r="CI159" s="3"/>
      <c r="CJ159" s="3"/>
      <c r="CL159" s="5"/>
      <c r="CM159" s="5"/>
      <c r="CN159" s="5"/>
      <c r="CO159" s="5"/>
      <c r="CQ159" s="5"/>
      <c r="CR159" s="5"/>
      <c r="CS159" s="5"/>
      <c r="CT159" s="5"/>
    </row>
    <row r="160" spans="1:98" ht="11.25" customHeight="1" x14ac:dyDescent="0.2">
      <c r="A160" s="3"/>
      <c r="B160" s="3"/>
      <c r="D160" s="3"/>
      <c r="E160" s="3"/>
      <c r="F160" s="3"/>
      <c r="G160" s="3"/>
      <c r="H160" s="3"/>
      <c r="I160" s="3"/>
      <c r="J160" s="3"/>
      <c r="K160" s="3"/>
      <c r="L160" s="3"/>
      <c r="N160" s="5"/>
      <c r="O160" s="5"/>
      <c r="P160" s="5"/>
      <c r="Q160" s="5"/>
      <c r="S160" s="5"/>
      <c r="T160" s="5"/>
      <c r="U160" s="5"/>
      <c r="V160" s="5"/>
      <c r="BY160" s="3"/>
      <c r="BZ160" s="3"/>
      <c r="CC160" s="3"/>
      <c r="CD160" s="3"/>
      <c r="CE160" s="3"/>
      <c r="CF160" s="3"/>
      <c r="CG160" s="3"/>
      <c r="CH160" s="3"/>
      <c r="CI160" s="3"/>
      <c r="CJ160" s="3"/>
      <c r="CL160" s="5"/>
      <c r="CM160" s="5"/>
      <c r="CN160" s="5"/>
      <c r="CO160" s="5"/>
      <c r="CQ160" s="5"/>
      <c r="CR160" s="5"/>
      <c r="CS160" s="5"/>
      <c r="CT160" s="5"/>
    </row>
    <row r="161" spans="1:98" ht="11.25" customHeight="1" x14ac:dyDescent="0.2">
      <c r="A161" s="3"/>
      <c r="B161" s="3"/>
      <c r="D161" s="3"/>
      <c r="E161" s="3"/>
      <c r="F161" s="3"/>
      <c r="G161" s="3"/>
      <c r="H161" s="3"/>
      <c r="I161" s="3"/>
      <c r="J161" s="3"/>
      <c r="K161" s="3"/>
      <c r="L161" s="3"/>
      <c r="N161" s="5"/>
      <c r="O161" s="5"/>
      <c r="P161" s="5"/>
      <c r="Q161" s="5"/>
      <c r="S161" s="5"/>
      <c r="T161" s="5"/>
      <c r="U161" s="5"/>
      <c r="V161" s="5"/>
      <c r="BY161" s="3"/>
      <c r="BZ161" s="3"/>
      <c r="CC161" s="3"/>
      <c r="CD161" s="3"/>
      <c r="CE161" s="3"/>
      <c r="CF161" s="3"/>
      <c r="CG161" s="3"/>
      <c r="CH161" s="3"/>
      <c r="CI161" s="3"/>
      <c r="CJ161" s="3"/>
      <c r="CL161" s="5"/>
      <c r="CM161" s="5"/>
      <c r="CN161" s="5"/>
      <c r="CO161" s="5"/>
      <c r="CQ161" s="5"/>
      <c r="CR161" s="5"/>
      <c r="CS161" s="5"/>
      <c r="CT161" s="5"/>
    </row>
    <row r="162" spans="1:98" ht="11.25" customHeight="1" x14ac:dyDescent="0.2">
      <c r="A162" s="3"/>
      <c r="B162" s="3"/>
      <c r="D162" s="3"/>
      <c r="E162" s="3"/>
      <c r="F162" s="3"/>
      <c r="G162" s="3"/>
      <c r="H162" s="3"/>
      <c r="I162" s="3"/>
      <c r="J162" s="3"/>
      <c r="K162" s="3"/>
      <c r="L162" s="3"/>
      <c r="N162" s="5"/>
      <c r="O162" s="5"/>
      <c r="P162" s="5"/>
      <c r="Q162" s="5"/>
      <c r="S162" s="5"/>
      <c r="T162" s="5"/>
      <c r="U162" s="5"/>
      <c r="V162" s="5"/>
      <c r="BY162" s="3"/>
      <c r="BZ162" s="3"/>
      <c r="CC162" s="3"/>
      <c r="CD162" s="3"/>
      <c r="CE162" s="3"/>
      <c r="CF162" s="3"/>
      <c r="CG162" s="3"/>
      <c r="CH162" s="3"/>
      <c r="CI162" s="3"/>
      <c r="CJ162" s="3"/>
      <c r="CL162" s="5"/>
      <c r="CM162" s="5"/>
      <c r="CN162" s="5"/>
      <c r="CO162" s="5"/>
      <c r="CQ162" s="5"/>
      <c r="CR162" s="5"/>
      <c r="CS162" s="5"/>
      <c r="CT162" s="5"/>
    </row>
    <row r="163" spans="1:98" ht="11.25" customHeight="1" x14ac:dyDescent="0.2">
      <c r="A163" s="3"/>
      <c r="B163" s="3"/>
      <c r="D163" s="3"/>
      <c r="E163" s="3"/>
      <c r="F163" s="3"/>
      <c r="G163" s="3"/>
      <c r="H163" s="3"/>
      <c r="I163" s="3"/>
      <c r="J163" s="3"/>
      <c r="K163" s="3"/>
      <c r="L163" s="3"/>
      <c r="N163" s="5"/>
      <c r="O163" s="5"/>
      <c r="P163" s="5"/>
      <c r="Q163" s="5"/>
      <c r="S163" s="5"/>
      <c r="T163" s="5"/>
      <c r="U163" s="5"/>
      <c r="V163" s="5"/>
      <c r="BY163" s="3"/>
      <c r="BZ163" s="3"/>
      <c r="CC163" s="3"/>
      <c r="CD163" s="3"/>
      <c r="CE163" s="3"/>
      <c r="CF163" s="3"/>
      <c r="CG163" s="3"/>
      <c r="CH163" s="3"/>
      <c r="CI163" s="3"/>
      <c r="CJ163" s="3"/>
      <c r="CL163" s="5"/>
      <c r="CM163" s="5"/>
      <c r="CN163" s="5"/>
      <c r="CO163" s="5"/>
      <c r="CQ163" s="5"/>
      <c r="CR163" s="5"/>
      <c r="CS163" s="5"/>
      <c r="CT163" s="5"/>
    </row>
    <row r="164" spans="1:98" ht="11.25" customHeight="1" x14ac:dyDescent="0.2">
      <c r="A164" s="3"/>
      <c r="B164" s="3"/>
      <c r="D164" s="3"/>
      <c r="E164" s="3"/>
      <c r="F164" s="3"/>
      <c r="G164" s="3"/>
      <c r="H164" s="3"/>
      <c r="I164" s="3"/>
      <c r="J164" s="3"/>
      <c r="K164" s="3"/>
      <c r="L164" s="3"/>
      <c r="N164" s="5"/>
      <c r="O164" s="5"/>
      <c r="P164" s="5"/>
      <c r="Q164" s="5"/>
      <c r="S164" s="5"/>
      <c r="T164" s="5"/>
      <c r="U164" s="5"/>
      <c r="V164" s="5"/>
      <c r="BY164" s="3"/>
      <c r="BZ164" s="3"/>
      <c r="CC164" s="3"/>
      <c r="CD164" s="3"/>
      <c r="CE164" s="3"/>
      <c r="CF164" s="3"/>
      <c r="CG164" s="3"/>
      <c r="CH164" s="3"/>
      <c r="CI164" s="3"/>
      <c r="CJ164" s="3"/>
      <c r="CL164" s="5"/>
      <c r="CM164" s="5"/>
      <c r="CN164" s="5"/>
      <c r="CO164" s="5"/>
      <c r="CQ164" s="5"/>
      <c r="CR164" s="5"/>
      <c r="CS164" s="5"/>
      <c r="CT164" s="5"/>
    </row>
    <row r="165" spans="1:98" ht="11.25" customHeight="1" x14ac:dyDescent="0.2">
      <c r="A165" s="3"/>
      <c r="B165" s="3"/>
      <c r="D165" s="3"/>
      <c r="E165" s="3"/>
      <c r="F165" s="3"/>
      <c r="G165" s="3"/>
      <c r="H165" s="3"/>
      <c r="I165" s="3"/>
      <c r="J165" s="3"/>
      <c r="K165" s="3"/>
      <c r="L165" s="3"/>
      <c r="N165" s="5"/>
      <c r="O165" s="5"/>
      <c r="P165" s="5"/>
      <c r="Q165" s="5"/>
      <c r="S165" s="5"/>
      <c r="T165" s="5"/>
      <c r="U165" s="5"/>
      <c r="V165" s="5"/>
      <c r="BY165" s="3"/>
      <c r="BZ165" s="3"/>
      <c r="CC165" s="3"/>
      <c r="CD165" s="3"/>
      <c r="CE165" s="3"/>
      <c r="CF165" s="3"/>
      <c r="CG165" s="3"/>
      <c r="CH165" s="3"/>
      <c r="CI165" s="3"/>
      <c r="CJ165" s="3"/>
      <c r="CL165" s="5"/>
      <c r="CM165" s="5"/>
      <c r="CN165" s="5"/>
      <c r="CO165" s="5"/>
      <c r="CQ165" s="5"/>
      <c r="CR165" s="5"/>
      <c r="CS165" s="5"/>
      <c r="CT165" s="5"/>
    </row>
    <row r="166" spans="1:98" ht="11.25" customHeight="1" x14ac:dyDescent="0.2">
      <c r="A166" s="3"/>
      <c r="B166" s="3"/>
      <c r="D166" s="3"/>
      <c r="E166" s="3"/>
      <c r="F166" s="3"/>
      <c r="G166" s="3"/>
      <c r="H166" s="3"/>
      <c r="I166" s="3"/>
      <c r="J166" s="3"/>
      <c r="K166" s="3"/>
      <c r="L166" s="3"/>
      <c r="N166" s="5"/>
      <c r="O166" s="5"/>
      <c r="P166" s="5"/>
      <c r="Q166" s="5"/>
      <c r="S166" s="5"/>
      <c r="T166" s="5"/>
      <c r="U166" s="5"/>
      <c r="V166" s="5"/>
      <c r="BY166" s="3"/>
      <c r="BZ166" s="3"/>
      <c r="CC166" s="3"/>
      <c r="CD166" s="3"/>
      <c r="CE166" s="3"/>
      <c r="CF166" s="3"/>
      <c r="CG166" s="3"/>
      <c r="CH166" s="3"/>
      <c r="CI166" s="3"/>
      <c r="CJ166" s="3"/>
      <c r="CL166" s="5"/>
      <c r="CM166" s="5"/>
      <c r="CN166" s="5"/>
      <c r="CO166" s="5"/>
      <c r="CQ166" s="5"/>
      <c r="CR166" s="5"/>
      <c r="CS166" s="5"/>
      <c r="CT166" s="5"/>
    </row>
  </sheetData>
  <mergeCells count="1500">
    <mergeCell ref="BS140:BU140"/>
    <mergeCell ref="C141:D141"/>
    <mergeCell ref="E141:S141"/>
    <mergeCell ref="T141:W141"/>
    <mergeCell ref="Y141:AB141"/>
    <mergeCell ref="AD141:AK141"/>
    <mergeCell ref="AM141:AT141"/>
    <mergeCell ref="AV141:BC141"/>
    <mergeCell ref="BE141:BL141"/>
    <mergeCell ref="BN141:BU141"/>
    <mergeCell ref="BE139:BL139"/>
    <mergeCell ref="BN139:BU139"/>
    <mergeCell ref="C140:D140"/>
    <mergeCell ref="E140:S140"/>
    <mergeCell ref="T140:W140"/>
    <mergeCell ref="Y140:AB140"/>
    <mergeCell ref="AI140:AK140"/>
    <mergeCell ref="AR140:AT140"/>
    <mergeCell ref="BA140:BC140"/>
    <mergeCell ref="BJ140:BL140"/>
    <mergeCell ref="AV138:BC138"/>
    <mergeCell ref="BE138:BL138"/>
    <mergeCell ref="BN138:BU138"/>
    <mergeCell ref="C139:D139"/>
    <mergeCell ref="E139:S139"/>
    <mergeCell ref="T139:W139"/>
    <mergeCell ref="Y139:AB139"/>
    <mergeCell ref="AD139:AK139"/>
    <mergeCell ref="AM139:AT139"/>
    <mergeCell ref="AV139:BC139"/>
    <mergeCell ref="BC137:BD137"/>
    <mergeCell ref="BE137:BQ137"/>
    <mergeCell ref="BR137:BU137"/>
    <mergeCell ref="BW137:BZ137"/>
    <mergeCell ref="C138:D138"/>
    <mergeCell ref="E138:S138"/>
    <mergeCell ref="T138:W138"/>
    <mergeCell ref="Y138:AB138"/>
    <mergeCell ref="AD138:AK138"/>
    <mergeCell ref="AM138:AT138"/>
    <mergeCell ref="BR136:BU136"/>
    <mergeCell ref="BW136:BZ136"/>
    <mergeCell ref="C137:D137"/>
    <mergeCell ref="E137:S137"/>
    <mergeCell ref="T137:W137"/>
    <mergeCell ref="Y137:AB137"/>
    <mergeCell ref="AC137:AD137"/>
    <mergeCell ref="AE137:AS137"/>
    <mergeCell ref="AT137:AW137"/>
    <mergeCell ref="AY137:BB137"/>
    <mergeCell ref="AL136:AM136"/>
    <mergeCell ref="AN136:AS136"/>
    <mergeCell ref="AT136:AW136"/>
    <mergeCell ref="AY136:BB136"/>
    <mergeCell ref="BC136:BD136"/>
    <mergeCell ref="BE136:BQ136"/>
    <mergeCell ref="BC135:BD135"/>
    <mergeCell ref="BE135:BQ135"/>
    <mergeCell ref="BR135:BU135"/>
    <mergeCell ref="BW135:BZ135"/>
    <mergeCell ref="C136:D136"/>
    <mergeCell ref="E136:S136"/>
    <mergeCell ref="T136:W136"/>
    <mergeCell ref="Y136:AB136"/>
    <mergeCell ref="AC136:AD136"/>
    <mergeCell ref="AE136:AK136"/>
    <mergeCell ref="AY134:BB134"/>
    <mergeCell ref="BC134:BD134"/>
    <mergeCell ref="BE134:BQ134"/>
    <mergeCell ref="BR134:BU134"/>
    <mergeCell ref="BW134:BZ134"/>
    <mergeCell ref="C135:AB135"/>
    <mergeCell ref="AC135:AD135"/>
    <mergeCell ref="AE135:AS135"/>
    <mergeCell ref="AT135:AW135"/>
    <mergeCell ref="AY135:BB135"/>
    <mergeCell ref="BE133:BQ133"/>
    <mergeCell ref="BR133:BU133"/>
    <mergeCell ref="BW133:BZ133"/>
    <mergeCell ref="C134:D134"/>
    <mergeCell ref="E134:S134"/>
    <mergeCell ref="T134:W134"/>
    <mergeCell ref="Y134:AB134"/>
    <mergeCell ref="AC134:AD134"/>
    <mergeCell ref="AE134:AS134"/>
    <mergeCell ref="AT134:AW134"/>
    <mergeCell ref="BW132:BZ132"/>
    <mergeCell ref="C133:D133"/>
    <mergeCell ref="E133:S133"/>
    <mergeCell ref="T133:W133"/>
    <mergeCell ref="Y133:AB133"/>
    <mergeCell ref="AC133:AD133"/>
    <mergeCell ref="AE133:AS133"/>
    <mergeCell ref="AT133:AW133"/>
    <mergeCell ref="AY133:BB133"/>
    <mergeCell ref="BC133:BD133"/>
    <mergeCell ref="AE132:AS132"/>
    <mergeCell ref="AT132:AW132"/>
    <mergeCell ref="AY132:BB132"/>
    <mergeCell ref="BC132:BD132"/>
    <mergeCell ref="BE132:BQ132"/>
    <mergeCell ref="BR132:BU132"/>
    <mergeCell ref="AY131:BB131"/>
    <mergeCell ref="BC131:BD131"/>
    <mergeCell ref="BE131:BQ131"/>
    <mergeCell ref="BR131:BU131"/>
    <mergeCell ref="BW131:BZ131"/>
    <mergeCell ref="C132:D132"/>
    <mergeCell ref="E132:S132"/>
    <mergeCell ref="T132:W132"/>
    <mergeCell ref="Y132:AB132"/>
    <mergeCell ref="AC132:AD132"/>
    <mergeCell ref="BE130:BQ130"/>
    <mergeCell ref="BR130:BU130"/>
    <mergeCell ref="BW130:BZ130"/>
    <mergeCell ref="C131:D131"/>
    <mergeCell ref="E131:S131"/>
    <mergeCell ref="T131:W131"/>
    <mergeCell ref="Y131:AB131"/>
    <mergeCell ref="AC131:AD131"/>
    <mergeCell ref="AE131:AS131"/>
    <mergeCell ref="AT131:AW131"/>
    <mergeCell ref="BC129:BD129"/>
    <mergeCell ref="BE129:BQ129"/>
    <mergeCell ref="BR129:BU129"/>
    <mergeCell ref="BW129:BZ129"/>
    <mergeCell ref="C130:AB130"/>
    <mergeCell ref="AC130:AD130"/>
    <mergeCell ref="AE130:AS130"/>
    <mergeCell ref="AT130:AW130"/>
    <mergeCell ref="AY130:BB130"/>
    <mergeCell ref="BC130:BD130"/>
    <mergeCell ref="BR128:BU128"/>
    <mergeCell ref="BW128:BZ128"/>
    <mergeCell ref="C129:D129"/>
    <mergeCell ref="E129:S129"/>
    <mergeCell ref="T129:W129"/>
    <mergeCell ref="Y129:AB129"/>
    <mergeCell ref="AC129:AD129"/>
    <mergeCell ref="AE129:AS129"/>
    <mergeCell ref="AT129:AW129"/>
    <mergeCell ref="AY129:BB129"/>
    <mergeCell ref="BE127:BQ127"/>
    <mergeCell ref="BR127:BU127"/>
    <mergeCell ref="BW127:BZ127"/>
    <mergeCell ref="C128:D128"/>
    <mergeCell ref="E128:S128"/>
    <mergeCell ref="T128:W128"/>
    <mergeCell ref="Y128:AB128"/>
    <mergeCell ref="AC128:BB128"/>
    <mergeCell ref="BC128:BD128"/>
    <mergeCell ref="BE128:BQ128"/>
    <mergeCell ref="BW126:BZ126"/>
    <mergeCell ref="C127:D127"/>
    <mergeCell ref="E127:S127"/>
    <mergeCell ref="T127:W127"/>
    <mergeCell ref="Y127:AB127"/>
    <mergeCell ref="AC127:AD127"/>
    <mergeCell ref="AE127:AS127"/>
    <mergeCell ref="AT127:AW127"/>
    <mergeCell ref="AY127:BB127"/>
    <mergeCell ref="BC127:BD127"/>
    <mergeCell ref="AE126:AS126"/>
    <mergeCell ref="AT126:AW126"/>
    <mergeCell ref="AY126:BB126"/>
    <mergeCell ref="BC126:BD126"/>
    <mergeCell ref="BE126:BQ126"/>
    <mergeCell ref="BR126:BU126"/>
    <mergeCell ref="AY125:BB125"/>
    <mergeCell ref="BC125:BD125"/>
    <mergeCell ref="BE125:BQ125"/>
    <mergeCell ref="BR125:BU125"/>
    <mergeCell ref="BW125:BZ125"/>
    <mergeCell ref="C126:D126"/>
    <mergeCell ref="E126:S126"/>
    <mergeCell ref="T126:W126"/>
    <mergeCell ref="Y126:AB126"/>
    <mergeCell ref="AC126:AD126"/>
    <mergeCell ref="AT124:AW124"/>
    <mergeCell ref="AY124:BB124"/>
    <mergeCell ref="BC124:BZ124"/>
    <mergeCell ref="C125:D125"/>
    <mergeCell ref="E125:S125"/>
    <mergeCell ref="T125:W125"/>
    <mergeCell ref="Y125:AB125"/>
    <mergeCell ref="AC125:AD125"/>
    <mergeCell ref="AE125:AS125"/>
    <mergeCell ref="AT125:AW125"/>
    <mergeCell ref="C124:D124"/>
    <mergeCell ref="E124:S124"/>
    <mergeCell ref="T124:W124"/>
    <mergeCell ref="Y124:AB124"/>
    <mergeCell ref="AC124:AD124"/>
    <mergeCell ref="AE124:AS124"/>
    <mergeCell ref="AT123:AW123"/>
    <mergeCell ref="AY123:BB123"/>
    <mergeCell ref="BC123:BD123"/>
    <mergeCell ref="BE123:BQ123"/>
    <mergeCell ref="BR123:BU123"/>
    <mergeCell ref="BW123:BZ123"/>
    <mergeCell ref="C123:D123"/>
    <mergeCell ref="E123:S123"/>
    <mergeCell ref="T123:W123"/>
    <mergeCell ref="Y123:AB123"/>
    <mergeCell ref="AC123:AD123"/>
    <mergeCell ref="AE123:AS123"/>
    <mergeCell ref="AT122:AW122"/>
    <mergeCell ref="AY122:BB122"/>
    <mergeCell ref="BC122:BD122"/>
    <mergeCell ref="BE122:BQ122"/>
    <mergeCell ref="BR122:BU122"/>
    <mergeCell ref="BW122:BZ122"/>
    <mergeCell ref="C122:D122"/>
    <mergeCell ref="E122:S122"/>
    <mergeCell ref="T122:W122"/>
    <mergeCell ref="Y122:AB122"/>
    <mergeCell ref="AC122:AD122"/>
    <mergeCell ref="AE122:AS122"/>
    <mergeCell ref="AT121:AW121"/>
    <mergeCell ref="AY121:BB121"/>
    <mergeCell ref="BC121:BD121"/>
    <mergeCell ref="BE121:BQ121"/>
    <mergeCell ref="BR121:BU121"/>
    <mergeCell ref="BW121:BZ121"/>
    <mergeCell ref="C121:D121"/>
    <mergeCell ref="E121:S121"/>
    <mergeCell ref="T121:W121"/>
    <mergeCell ref="Y121:AB121"/>
    <mergeCell ref="AC121:AD121"/>
    <mergeCell ref="AE121:AS121"/>
    <mergeCell ref="AT120:AW120"/>
    <mergeCell ref="AY120:BB120"/>
    <mergeCell ref="BC120:BD120"/>
    <mergeCell ref="BE120:BQ120"/>
    <mergeCell ref="BR120:BU120"/>
    <mergeCell ref="BW120:BZ120"/>
    <mergeCell ref="C120:D120"/>
    <mergeCell ref="E120:S120"/>
    <mergeCell ref="T120:W120"/>
    <mergeCell ref="Y120:AB120"/>
    <mergeCell ref="AC120:AD120"/>
    <mergeCell ref="AE120:AS120"/>
    <mergeCell ref="AT119:AW119"/>
    <mergeCell ref="AY119:BB119"/>
    <mergeCell ref="BC119:BD119"/>
    <mergeCell ref="BR119:BU119"/>
    <mergeCell ref="BW119:BZ119"/>
    <mergeCell ref="C119:D119"/>
    <mergeCell ref="E119:S119"/>
    <mergeCell ref="T119:W119"/>
    <mergeCell ref="Y119:AB119"/>
    <mergeCell ref="AC119:AD119"/>
    <mergeCell ref="AE119:AS119"/>
    <mergeCell ref="AT118:AW118"/>
    <mergeCell ref="AY118:BB118"/>
    <mergeCell ref="BC118:BD118"/>
    <mergeCell ref="BE119:BQ119"/>
    <mergeCell ref="BR118:BU118"/>
    <mergeCell ref="BW118:BZ118"/>
    <mergeCell ref="BC117:BD117"/>
    <mergeCell ref="BE117:BQ117"/>
    <mergeCell ref="BR117:BU117"/>
    <mergeCell ref="BW117:BZ117"/>
    <mergeCell ref="C118:D118"/>
    <mergeCell ref="E118:S118"/>
    <mergeCell ref="T118:W118"/>
    <mergeCell ref="Y118:AB118"/>
    <mergeCell ref="AC118:AD118"/>
    <mergeCell ref="AE118:AS118"/>
    <mergeCell ref="AY116:BB116"/>
    <mergeCell ref="BC116:BD116"/>
    <mergeCell ref="BE116:BQ116"/>
    <mergeCell ref="BR116:BU116"/>
    <mergeCell ref="BW116:BZ116"/>
    <mergeCell ref="C117:D117"/>
    <mergeCell ref="E117:S117"/>
    <mergeCell ref="T117:W117"/>
    <mergeCell ref="Y117:AB117"/>
    <mergeCell ref="AC117:BB117"/>
    <mergeCell ref="BE115:BQ115"/>
    <mergeCell ref="BR115:BU115"/>
    <mergeCell ref="BW115:BZ115"/>
    <mergeCell ref="C116:D116"/>
    <mergeCell ref="E116:S116"/>
    <mergeCell ref="T116:W116"/>
    <mergeCell ref="Y116:AB116"/>
    <mergeCell ref="AC116:AD116"/>
    <mergeCell ref="AE116:AS116"/>
    <mergeCell ref="AT116:AW116"/>
    <mergeCell ref="BW114:BZ114"/>
    <mergeCell ref="C115:D115"/>
    <mergeCell ref="E115:S115"/>
    <mergeCell ref="T115:W115"/>
    <mergeCell ref="Y115:AB115"/>
    <mergeCell ref="AC115:AD115"/>
    <mergeCell ref="AE115:AS115"/>
    <mergeCell ref="AT115:AW115"/>
    <mergeCell ref="AY115:BB115"/>
    <mergeCell ref="BC115:BD115"/>
    <mergeCell ref="AE114:AS114"/>
    <mergeCell ref="AT114:AW114"/>
    <mergeCell ref="AY114:BB114"/>
    <mergeCell ref="BC114:BD114"/>
    <mergeCell ref="BE114:BQ114"/>
    <mergeCell ref="BR114:BU114"/>
    <mergeCell ref="AY113:BB113"/>
    <mergeCell ref="BC113:BD113"/>
    <mergeCell ref="BE113:BQ113"/>
    <mergeCell ref="BR113:BU113"/>
    <mergeCell ref="BW113:BZ113"/>
    <mergeCell ref="C114:D114"/>
    <mergeCell ref="E114:S114"/>
    <mergeCell ref="T114:W114"/>
    <mergeCell ref="Y114:AB114"/>
    <mergeCell ref="AC114:AD114"/>
    <mergeCell ref="AT112:AW112"/>
    <mergeCell ref="AY112:BB112"/>
    <mergeCell ref="BC112:BZ112"/>
    <mergeCell ref="C113:D113"/>
    <mergeCell ref="E113:S113"/>
    <mergeCell ref="T113:W113"/>
    <mergeCell ref="Y113:AB113"/>
    <mergeCell ref="AC113:AD113"/>
    <mergeCell ref="AE113:AS113"/>
    <mergeCell ref="AT113:AW113"/>
    <mergeCell ref="C112:D112"/>
    <mergeCell ref="E112:S112"/>
    <mergeCell ref="T112:W112"/>
    <mergeCell ref="Y112:AB112"/>
    <mergeCell ref="AC112:AD112"/>
    <mergeCell ref="AE112:AS112"/>
    <mergeCell ref="BW110:BZ110"/>
    <mergeCell ref="C111:AB111"/>
    <mergeCell ref="AC111:AD111"/>
    <mergeCell ref="AE111:AS111"/>
    <mergeCell ref="AT111:AW111"/>
    <mergeCell ref="AY111:BB111"/>
    <mergeCell ref="BC111:BD111"/>
    <mergeCell ref="BE111:BQ111"/>
    <mergeCell ref="BR111:BU111"/>
    <mergeCell ref="BW111:BZ111"/>
    <mergeCell ref="AE110:AS110"/>
    <mergeCell ref="AT110:AW110"/>
    <mergeCell ref="AY110:BB110"/>
    <mergeCell ref="BC110:BD110"/>
    <mergeCell ref="BE110:BQ110"/>
    <mergeCell ref="BR110:BU110"/>
    <mergeCell ref="AY109:BB109"/>
    <mergeCell ref="BC109:BD109"/>
    <mergeCell ref="BE109:BQ109"/>
    <mergeCell ref="BR109:BU109"/>
    <mergeCell ref="BW109:BZ109"/>
    <mergeCell ref="C110:D110"/>
    <mergeCell ref="E110:S110"/>
    <mergeCell ref="T110:W110"/>
    <mergeCell ref="Y110:AB110"/>
    <mergeCell ref="AC110:AD110"/>
    <mergeCell ref="BE108:BQ108"/>
    <mergeCell ref="BR108:BU108"/>
    <mergeCell ref="BW108:BZ108"/>
    <mergeCell ref="C109:D109"/>
    <mergeCell ref="E109:S109"/>
    <mergeCell ref="T109:W109"/>
    <mergeCell ref="Y109:AB109"/>
    <mergeCell ref="AC109:AD109"/>
    <mergeCell ref="AE109:AS109"/>
    <mergeCell ref="AT109:AW109"/>
    <mergeCell ref="BW107:BZ107"/>
    <mergeCell ref="C108:D108"/>
    <mergeCell ref="E108:S108"/>
    <mergeCell ref="T108:W108"/>
    <mergeCell ref="Y108:AB108"/>
    <mergeCell ref="AC108:AD108"/>
    <mergeCell ref="AE108:AS108"/>
    <mergeCell ref="AT108:AW108"/>
    <mergeCell ref="AY108:BB108"/>
    <mergeCell ref="BC108:BD108"/>
    <mergeCell ref="AE107:AS107"/>
    <mergeCell ref="AT107:AW107"/>
    <mergeCell ref="AY107:BB107"/>
    <mergeCell ref="BC107:BD107"/>
    <mergeCell ref="BE107:BQ107"/>
    <mergeCell ref="BR107:BU107"/>
    <mergeCell ref="AY106:BB106"/>
    <mergeCell ref="BC106:BD106"/>
    <mergeCell ref="BE106:BQ106"/>
    <mergeCell ref="BR106:BU106"/>
    <mergeCell ref="BW106:BZ106"/>
    <mergeCell ref="C107:D107"/>
    <mergeCell ref="E107:S107"/>
    <mergeCell ref="T107:W107"/>
    <mergeCell ref="Y107:AB107"/>
    <mergeCell ref="AC107:AD107"/>
    <mergeCell ref="BE105:BQ105"/>
    <mergeCell ref="BR105:BU105"/>
    <mergeCell ref="BW105:BZ105"/>
    <mergeCell ref="C106:D106"/>
    <mergeCell ref="E106:S106"/>
    <mergeCell ref="T106:W106"/>
    <mergeCell ref="Y106:AB106"/>
    <mergeCell ref="AC106:AD106"/>
    <mergeCell ref="AE106:AS106"/>
    <mergeCell ref="AT106:AW106"/>
    <mergeCell ref="BC104:BD104"/>
    <mergeCell ref="BE104:BQ104"/>
    <mergeCell ref="BR104:BU104"/>
    <mergeCell ref="BW104:BZ104"/>
    <mergeCell ref="C105:AB105"/>
    <mergeCell ref="AC105:AD105"/>
    <mergeCell ref="AE105:AS105"/>
    <mergeCell ref="AT105:AW105"/>
    <mergeCell ref="AY105:BB105"/>
    <mergeCell ref="BC105:BD105"/>
    <mergeCell ref="AY103:BB103"/>
    <mergeCell ref="BC103:BD103"/>
    <mergeCell ref="BE103:BQ103"/>
    <mergeCell ref="BR103:BU103"/>
    <mergeCell ref="BW103:BZ103"/>
    <mergeCell ref="C104:D104"/>
    <mergeCell ref="E104:S104"/>
    <mergeCell ref="T104:W104"/>
    <mergeCell ref="Y104:AB104"/>
    <mergeCell ref="AC104:BB104"/>
    <mergeCell ref="AT102:AW102"/>
    <mergeCell ref="AY102:BB102"/>
    <mergeCell ref="BC102:BZ102"/>
    <mergeCell ref="C103:D103"/>
    <mergeCell ref="E103:S103"/>
    <mergeCell ref="T103:W103"/>
    <mergeCell ref="Y103:AB103"/>
    <mergeCell ref="AC103:AD103"/>
    <mergeCell ref="AE103:AS103"/>
    <mergeCell ref="AT103:AW103"/>
    <mergeCell ref="C102:D102"/>
    <mergeCell ref="E102:S102"/>
    <mergeCell ref="T102:W102"/>
    <mergeCell ref="Y102:AB102"/>
    <mergeCell ref="AC102:AD102"/>
    <mergeCell ref="AE102:AS102"/>
    <mergeCell ref="AT101:AW101"/>
    <mergeCell ref="AY101:BB101"/>
    <mergeCell ref="BC101:BD101"/>
    <mergeCell ref="BE101:BQ101"/>
    <mergeCell ref="BR101:BU101"/>
    <mergeCell ref="BW101:BZ101"/>
    <mergeCell ref="C101:D101"/>
    <mergeCell ref="E101:S101"/>
    <mergeCell ref="T101:W101"/>
    <mergeCell ref="Y101:AB101"/>
    <mergeCell ref="AC101:AD101"/>
    <mergeCell ref="AE101:AS101"/>
    <mergeCell ref="AT100:AW100"/>
    <mergeCell ref="AY100:BB100"/>
    <mergeCell ref="BC100:BD100"/>
    <mergeCell ref="BE100:BQ100"/>
    <mergeCell ref="BR100:BU100"/>
    <mergeCell ref="BW100:BZ100"/>
    <mergeCell ref="C100:D100"/>
    <mergeCell ref="E100:S100"/>
    <mergeCell ref="T100:W100"/>
    <mergeCell ref="Y100:AB100"/>
    <mergeCell ref="AC100:AD100"/>
    <mergeCell ref="AE100:AS100"/>
    <mergeCell ref="AT99:AW99"/>
    <mergeCell ref="AY99:BB99"/>
    <mergeCell ref="BC99:BD99"/>
    <mergeCell ref="BE99:BQ99"/>
    <mergeCell ref="BR99:BU99"/>
    <mergeCell ref="BW99:BZ99"/>
    <mergeCell ref="C99:D99"/>
    <mergeCell ref="E99:S99"/>
    <mergeCell ref="T99:W99"/>
    <mergeCell ref="Y99:AB99"/>
    <mergeCell ref="AC99:AD99"/>
    <mergeCell ref="AE99:AS99"/>
    <mergeCell ref="AT98:AW98"/>
    <mergeCell ref="AY98:BB98"/>
    <mergeCell ref="BC98:BD98"/>
    <mergeCell ref="BE98:BQ98"/>
    <mergeCell ref="BR98:BU98"/>
    <mergeCell ref="BW98:BZ98"/>
    <mergeCell ref="BC97:BD97"/>
    <mergeCell ref="BE97:BQ97"/>
    <mergeCell ref="BR97:BU97"/>
    <mergeCell ref="BW97:BZ97"/>
    <mergeCell ref="C98:D98"/>
    <mergeCell ref="E98:S98"/>
    <mergeCell ref="T98:W98"/>
    <mergeCell ref="Y98:AB98"/>
    <mergeCell ref="AC98:AD98"/>
    <mergeCell ref="AE98:AS98"/>
    <mergeCell ref="AY96:BB96"/>
    <mergeCell ref="BC96:BD96"/>
    <mergeCell ref="BE96:BQ96"/>
    <mergeCell ref="BR96:BU96"/>
    <mergeCell ref="BW96:BZ96"/>
    <mergeCell ref="C97:AB97"/>
    <mergeCell ref="AC97:AD97"/>
    <mergeCell ref="AE97:AS97"/>
    <mergeCell ref="AT97:AW97"/>
    <mergeCell ref="AY97:BB97"/>
    <mergeCell ref="BE95:BQ95"/>
    <mergeCell ref="BR95:BU95"/>
    <mergeCell ref="BW95:BZ95"/>
    <mergeCell ref="C96:D96"/>
    <mergeCell ref="E96:S96"/>
    <mergeCell ref="T96:W96"/>
    <mergeCell ref="Y96:AB96"/>
    <mergeCell ref="AC96:AD96"/>
    <mergeCell ref="AE96:AS96"/>
    <mergeCell ref="AT96:AW96"/>
    <mergeCell ref="C95:D95"/>
    <mergeCell ref="E95:S95"/>
    <mergeCell ref="T95:W95"/>
    <mergeCell ref="Y95:AB95"/>
    <mergeCell ref="AC95:BB95"/>
    <mergeCell ref="BC95:BD95"/>
    <mergeCell ref="AT94:AW94"/>
    <mergeCell ref="AY94:BB94"/>
    <mergeCell ref="BC94:BD94"/>
    <mergeCell ref="BE94:BQ94"/>
    <mergeCell ref="BR94:BU94"/>
    <mergeCell ref="BW94:BZ94"/>
    <mergeCell ref="C94:D94"/>
    <mergeCell ref="E94:S94"/>
    <mergeCell ref="T94:W94"/>
    <mergeCell ref="Y94:AB94"/>
    <mergeCell ref="AC94:AD94"/>
    <mergeCell ref="AE94:AS94"/>
    <mergeCell ref="AT93:AW93"/>
    <mergeCell ref="AY93:BB93"/>
    <mergeCell ref="BC93:BD93"/>
    <mergeCell ref="BE93:BQ93"/>
    <mergeCell ref="BR93:BU93"/>
    <mergeCell ref="BW93:BZ93"/>
    <mergeCell ref="C93:D93"/>
    <mergeCell ref="E93:S93"/>
    <mergeCell ref="T93:W93"/>
    <mergeCell ref="Y93:AB93"/>
    <mergeCell ref="AC93:AD93"/>
    <mergeCell ref="AE93:AS93"/>
    <mergeCell ref="AT92:AW92"/>
    <mergeCell ref="AY92:BB92"/>
    <mergeCell ref="BC92:BD92"/>
    <mergeCell ref="BE92:BQ92"/>
    <mergeCell ref="BR92:BU92"/>
    <mergeCell ref="BW92:BZ92"/>
    <mergeCell ref="C92:D92"/>
    <mergeCell ref="E92:S92"/>
    <mergeCell ref="T92:W92"/>
    <mergeCell ref="Y92:AB92"/>
    <mergeCell ref="AC92:AD92"/>
    <mergeCell ref="AE92:AS92"/>
    <mergeCell ref="AT91:AW91"/>
    <mergeCell ref="AY91:BB91"/>
    <mergeCell ref="BC91:BD91"/>
    <mergeCell ref="BE91:BQ91"/>
    <mergeCell ref="BR91:BU91"/>
    <mergeCell ref="BW91:BZ91"/>
    <mergeCell ref="C91:D91"/>
    <mergeCell ref="E91:S91"/>
    <mergeCell ref="T91:W91"/>
    <mergeCell ref="Y91:AB91"/>
    <mergeCell ref="AC91:AD91"/>
    <mergeCell ref="AE91:AS91"/>
    <mergeCell ref="AT90:AW90"/>
    <mergeCell ref="AY90:BB90"/>
    <mergeCell ref="BC90:BD90"/>
    <mergeCell ref="BE90:BQ90"/>
    <mergeCell ref="BR90:BU90"/>
    <mergeCell ref="BW90:BZ90"/>
    <mergeCell ref="C90:D90"/>
    <mergeCell ref="E90:S90"/>
    <mergeCell ref="T90:W90"/>
    <mergeCell ref="Y90:AB90"/>
    <mergeCell ref="AC90:AD90"/>
    <mergeCell ref="AE90:AS90"/>
    <mergeCell ref="AT89:AW89"/>
    <mergeCell ref="AY89:BB89"/>
    <mergeCell ref="BC89:BD89"/>
    <mergeCell ref="BE89:BQ89"/>
    <mergeCell ref="BR89:BU89"/>
    <mergeCell ref="BW89:BZ89"/>
    <mergeCell ref="C89:D89"/>
    <mergeCell ref="E89:S89"/>
    <mergeCell ref="T89:W89"/>
    <mergeCell ref="Y89:AB89"/>
    <mergeCell ref="AC89:AD89"/>
    <mergeCell ref="AE89:AS89"/>
    <mergeCell ref="AT88:AW88"/>
    <mergeCell ref="AY88:BB88"/>
    <mergeCell ref="BC88:BD88"/>
    <mergeCell ref="BE88:BQ88"/>
    <mergeCell ref="BR88:BU88"/>
    <mergeCell ref="BW88:BZ88"/>
    <mergeCell ref="C88:D88"/>
    <mergeCell ref="E88:S88"/>
    <mergeCell ref="T88:W88"/>
    <mergeCell ref="Y88:AB88"/>
    <mergeCell ref="AC88:AD88"/>
    <mergeCell ref="AE88:AS88"/>
    <mergeCell ref="AT87:AW87"/>
    <mergeCell ref="AY87:BB87"/>
    <mergeCell ref="BC87:BD87"/>
    <mergeCell ref="BE87:BQ87"/>
    <mergeCell ref="BR87:BU87"/>
    <mergeCell ref="BW87:BZ87"/>
    <mergeCell ref="C87:D87"/>
    <mergeCell ref="E87:S87"/>
    <mergeCell ref="T87:W87"/>
    <mergeCell ref="Y87:AB87"/>
    <mergeCell ref="AC87:AD87"/>
    <mergeCell ref="AE87:AS87"/>
    <mergeCell ref="AT86:AW86"/>
    <mergeCell ref="AY86:BB86"/>
    <mergeCell ref="BC86:BD86"/>
    <mergeCell ref="BE86:BQ86"/>
    <mergeCell ref="BR86:BU86"/>
    <mergeCell ref="BW86:BZ86"/>
    <mergeCell ref="C86:D86"/>
    <mergeCell ref="E86:S86"/>
    <mergeCell ref="T86:W86"/>
    <mergeCell ref="Y86:AB86"/>
    <mergeCell ref="AC86:AD86"/>
    <mergeCell ref="AE86:AS86"/>
    <mergeCell ref="BE84:BQ84"/>
    <mergeCell ref="BR84:BU84"/>
    <mergeCell ref="BW84:BZ84"/>
    <mergeCell ref="C85:AB85"/>
    <mergeCell ref="AC85:AD85"/>
    <mergeCell ref="AE85:AS85"/>
    <mergeCell ref="AT85:AW85"/>
    <mergeCell ref="AY85:BB85"/>
    <mergeCell ref="BC85:BZ85"/>
    <mergeCell ref="BW83:BZ83"/>
    <mergeCell ref="C84:D84"/>
    <mergeCell ref="E84:S84"/>
    <mergeCell ref="T84:W84"/>
    <mergeCell ref="Y84:AB84"/>
    <mergeCell ref="AC84:AD84"/>
    <mergeCell ref="AE84:AS84"/>
    <mergeCell ref="AT84:AW84"/>
    <mergeCell ref="AY84:BB84"/>
    <mergeCell ref="BC84:BD84"/>
    <mergeCell ref="AE83:AS83"/>
    <mergeCell ref="AT83:AW83"/>
    <mergeCell ref="AY83:BB83"/>
    <mergeCell ref="BC83:BD83"/>
    <mergeCell ref="BE83:BQ83"/>
    <mergeCell ref="BR83:BU83"/>
    <mergeCell ref="AY82:BB82"/>
    <mergeCell ref="BC82:BD82"/>
    <mergeCell ref="BE82:BQ82"/>
    <mergeCell ref="BR82:BU82"/>
    <mergeCell ref="BW82:BZ82"/>
    <mergeCell ref="C83:D83"/>
    <mergeCell ref="E83:S83"/>
    <mergeCell ref="T83:W83"/>
    <mergeCell ref="Y83:AB83"/>
    <mergeCell ref="AC83:AD83"/>
    <mergeCell ref="BE81:BQ81"/>
    <mergeCell ref="BR81:BU81"/>
    <mergeCell ref="BW81:BZ81"/>
    <mergeCell ref="C82:D82"/>
    <mergeCell ref="E82:S82"/>
    <mergeCell ref="T82:W82"/>
    <mergeCell ref="Y82:AB82"/>
    <mergeCell ref="AC82:AD82"/>
    <mergeCell ref="AE82:AS82"/>
    <mergeCell ref="AT82:AW82"/>
    <mergeCell ref="BW80:BZ80"/>
    <mergeCell ref="C81:D81"/>
    <mergeCell ref="E81:S81"/>
    <mergeCell ref="T81:W81"/>
    <mergeCell ref="Y81:AB81"/>
    <mergeCell ref="AC81:AD81"/>
    <mergeCell ref="AE81:AS81"/>
    <mergeCell ref="AT81:AW81"/>
    <mergeCell ref="AY81:BB81"/>
    <mergeCell ref="BC81:BD81"/>
    <mergeCell ref="AE80:AS80"/>
    <mergeCell ref="AT80:AW80"/>
    <mergeCell ref="AY80:BB80"/>
    <mergeCell ref="BC80:BD80"/>
    <mergeCell ref="BE80:BQ80"/>
    <mergeCell ref="BR80:BU80"/>
    <mergeCell ref="AY79:BB79"/>
    <mergeCell ref="BC79:BD79"/>
    <mergeCell ref="BE79:BQ79"/>
    <mergeCell ref="BR79:BU79"/>
    <mergeCell ref="BW79:BZ79"/>
    <mergeCell ref="C80:D80"/>
    <mergeCell ref="E80:S80"/>
    <mergeCell ref="T80:W80"/>
    <mergeCell ref="Y80:AB80"/>
    <mergeCell ref="AC80:AD80"/>
    <mergeCell ref="BE78:BQ78"/>
    <mergeCell ref="BR78:BU78"/>
    <mergeCell ref="BW78:BZ78"/>
    <mergeCell ref="C79:D79"/>
    <mergeCell ref="E79:S79"/>
    <mergeCell ref="T79:W79"/>
    <mergeCell ref="Y79:AB79"/>
    <mergeCell ref="AC79:AD79"/>
    <mergeCell ref="AE79:AS79"/>
    <mergeCell ref="AT79:AW79"/>
    <mergeCell ref="C78:D78"/>
    <mergeCell ref="E78:S78"/>
    <mergeCell ref="T78:W78"/>
    <mergeCell ref="Y78:AB78"/>
    <mergeCell ref="AC78:BB78"/>
    <mergeCell ref="BC78:BD78"/>
    <mergeCell ref="AT77:AW77"/>
    <mergeCell ref="AY77:BB77"/>
    <mergeCell ref="BC77:BD77"/>
    <mergeCell ref="BE77:BQ77"/>
    <mergeCell ref="BR77:BU77"/>
    <mergeCell ref="BW77:BZ77"/>
    <mergeCell ref="C77:D77"/>
    <mergeCell ref="E77:S77"/>
    <mergeCell ref="T77:W77"/>
    <mergeCell ref="Y77:AB77"/>
    <mergeCell ref="AC77:AD77"/>
    <mergeCell ref="AE77:AS77"/>
    <mergeCell ref="AT76:AW76"/>
    <mergeCell ref="AY76:BB76"/>
    <mergeCell ref="BC76:BD76"/>
    <mergeCell ref="BE76:BQ76"/>
    <mergeCell ref="BR76:BU76"/>
    <mergeCell ref="BW76:BZ76"/>
    <mergeCell ref="C76:D76"/>
    <mergeCell ref="E76:S76"/>
    <mergeCell ref="T76:W76"/>
    <mergeCell ref="Y76:AB76"/>
    <mergeCell ref="AC76:AD76"/>
    <mergeCell ref="AE76:AS76"/>
    <mergeCell ref="BI71:BS71"/>
    <mergeCell ref="BT71:BY71"/>
    <mergeCell ref="BF73:BI73"/>
    <mergeCell ref="C75:AB75"/>
    <mergeCell ref="AC75:BB75"/>
    <mergeCell ref="BC75:BZ75"/>
    <mergeCell ref="Q73:AL73"/>
    <mergeCell ref="AS71:BE71"/>
    <mergeCell ref="T69:AH69"/>
    <mergeCell ref="AI69:AN69"/>
    <mergeCell ref="BI69:BY69"/>
    <mergeCell ref="T70:AH70"/>
    <mergeCell ref="AI70:AN70"/>
    <mergeCell ref="BI70:BK70"/>
    <mergeCell ref="BL70:BS70"/>
    <mergeCell ref="BT70:BY70"/>
    <mergeCell ref="BE67:BG67"/>
    <mergeCell ref="BI67:BY67"/>
    <mergeCell ref="C68:I68"/>
    <mergeCell ref="K68:O68"/>
    <mergeCell ref="T68:AH68"/>
    <mergeCell ref="AI68:AN68"/>
    <mergeCell ref="BI68:BK68"/>
    <mergeCell ref="BL68:BS68"/>
    <mergeCell ref="BT68:BY68"/>
    <mergeCell ref="C69:J69"/>
    <mergeCell ref="C70:J70"/>
    <mergeCell ref="K69:O69"/>
    <mergeCell ref="K70:O70"/>
    <mergeCell ref="AS70:BE70"/>
    <mergeCell ref="AP68:AW68"/>
    <mergeCell ref="AX68:BA68"/>
    <mergeCell ref="BB68:BG68"/>
    <mergeCell ref="AP69:AW69"/>
    <mergeCell ref="AX69:BA69"/>
    <mergeCell ref="BB69:BG69"/>
    <mergeCell ref="BI66:BK66"/>
    <mergeCell ref="BL66:BS66"/>
    <mergeCell ref="BT66:BY66"/>
    <mergeCell ref="C67:I67"/>
    <mergeCell ref="K67:O67"/>
    <mergeCell ref="T67:AH67"/>
    <mergeCell ref="AI67:AN67"/>
    <mergeCell ref="AO67:AP67"/>
    <mergeCell ref="AQ67:AX67"/>
    <mergeCell ref="AZ67:BC67"/>
    <mergeCell ref="BE65:BG65"/>
    <mergeCell ref="BI65:BY65"/>
    <mergeCell ref="C66:I66"/>
    <mergeCell ref="K66:O66"/>
    <mergeCell ref="T66:AH66"/>
    <mergeCell ref="AI66:AN66"/>
    <mergeCell ref="AO66:AP66"/>
    <mergeCell ref="AQ66:AX66"/>
    <mergeCell ref="AZ66:BC66"/>
    <mergeCell ref="BE66:BG66"/>
    <mergeCell ref="AZ64:BC64"/>
    <mergeCell ref="BE64:BG64"/>
    <mergeCell ref="BI64:BK64"/>
    <mergeCell ref="BL64:BS64"/>
    <mergeCell ref="BT64:BY64"/>
    <mergeCell ref="C65:I65"/>
    <mergeCell ref="K65:O65"/>
    <mergeCell ref="AO65:AP65"/>
    <mergeCell ref="AQ65:AX65"/>
    <mergeCell ref="AZ65:BC65"/>
    <mergeCell ref="BE63:BG63"/>
    <mergeCell ref="BI63:BY63"/>
    <mergeCell ref="C64:I64"/>
    <mergeCell ref="K64:O64"/>
    <mergeCell ref="Q64:T64"/>
    <mergeCell ref="U64:AA64"/>
    <mergeCell ref="AC64:AH64"/>
    <mergeCell ref="AI64:AN64"/>
    <mergeCell ref="AO64:AP64"/>
    <mergeCell ref="AQ64:AX64"/>
    <mergeCell ref="BT62:BY62"/>
    <mergeCell ref="C63:I63"/>
    <mergeCell ref="K63:O63"/>
    <mergeCell ref="Q63:T63"/>
    <mergeCell ref="U63:AA63"/>
    <mergeCell ref="AC63:AH63"/>
    <mergeCell ref="AI63:AN63"/>
    <mergeCell ref="AO63:AP63"/>
    <mergeCell ref="AQ63:AX63"/>
    <mergeCell ref="AZ63:BC63"/>
    <mergeCell ref="AO62:AP62"/>
    <mergeCell ref="AQ62:AX62"/>
    <mergeCell ref="AZ62:BC62"/>
    <mergeCell ref="BE62:BG62"/>
    <mergeCell ref="BI62:BK62"/>
    <mergeCell ref="BL62:BS62"/>
    <mergeCell ref="C62:I62"/>
    <mergeCell ref="K62:O62"/>
    <mergeCell ref="Q62:T62"/>
    <mergeCell ref="U62:AA62"/>
    <mergeCell ref="AC62:AH62"/>
    <mergeCell ref="AI62:AN62"/>
    <mergeCell ref="AI61:AN61"/>
    <mergeCell ref="AO61:AP61"/>
    <mergeCell ref="AQ61:AX61"/>
    <mergeCell ref="AZ61:BC61"/>
    <mergeCell ref="BE61:BG61"/>
    <mergeCell ref="BI61:BY61"/>
    <mergeCell ref="AO60:AP60"/>
    <mergeCell ref="AQ60:AX60"/>
    <mergeCell ref="AZ60:BC60"/>
    <mergeCell ref="BE60:BG60"/>
    <mergeCell ref="BI60:BY60"/>
    <mergeCell ref="C61:I61"/>
    <mergeCell ref="K61:O61"/>
    <mergeCell ref="Q61:T61"/>
    <mergeCell ref="U61:AA61"/>
    <mergeCell ref="AC61:AH61"/>
    <mergeCell ref="C60:I60"/>
    <mergeCell ref="K60:O60"/>
    <mergeCell ref="Q60:T60"/>
    <mergeCell ref="U60:AA60"/>
    <mergeCell ref="AC60:AH60"/>
    <mergeCell ref="AI60:AN60"/>
    <mergeCell ref="AO59:AP59"/>
    <mergeCell ref="AQ59:AX59"/>
    <mergeCell ref="AZ59:BC59"/>
    <mergeCell ref="BE59:BG59"/>
    <mergeCell ref="BI59:BP59"/>
    <mergeCell ref="BR59:BY59"/>
    <mergeCell ref="C59:I59"/>
    <mergeCell ref="K59:O59"/>
    <mergeCell ref="Q59:T59"/>
    <mergeCell ref="U59:AA59"/>
    <mergeCell ref="AC59:AH59"/>
    <mergeCell ref="AI59:AN59"/>
    <mergeCell ref="AI58:AN58"/>
    <mergeCell ref="AQ58:AX58"/>
    <mergeCell ref="AZ58:BC58"/>
    <mergeCell ref="BE58:BG58"/>
    <mergeCell ref="BI58:BP58"/>
    <mergeCell ref="BR58:BS58"/>
    <mergeCell ref="BT58:BY58"/>
    <mergeCell ref="AQ57:AX57"/>
    <mergeCell ref="AZ57:BC57"/>
    <mergeCell ref="BD57:BG57"/>
    <mergeCell ref="BI57:BP57"/>
    <mergeCell ref="BR57:BY57"/>
    <mergeCell ref="C58:I58"/>
    <mergeCell ref="K58:O58"/>
    <mergeCell ref="Q58:T58"/>
    <mergeCell ref="U58:AA58"/>
    <mergeCell ref="AC58:AH58"/>
    <mergeCell ref="C57:I57"/>
    <mergeCell ref="K57:O57"/>
    <mergeCell ref="Q57:T57"/>
    <mergeCell ref="U57:AA57"/>
    <mergeCell ref="AC57:AH57"/>
    <mergeCell ref="AI57:AN57"/>
    <mergeCell ref="AP53:AU53"/>
    <mergeCell ref="AW53:AY53"/>
    <mergeCell ref="BC53:BF53"/>
    <mergeCell ref="BI53:BN53"/>
    <mergeCell ref="BP53:BR53"/>
    <mergeCell ref="BV53:BY53"/>
    <mergeCell ref="D53:I53"/>
    <mergeCell ref="K53:M53"/>
    <mergeCell ref="Q53:T53"/>
    <mergeCell ref="W53:AB53"/>
    <mergeCell ref="AD53:AF53"/>
    <mergeCell ref="AJ53:AM53"/>
    <mergeCell ref="AP52:AU52"/>
    <mergeCell ref="AW52:AY52"/>
    <mergeCell ref="BD52:BF52"/>
    <mergeCell ref="BI52:BN52"/>
    <mergeCell ref="BP52:BR52"/>
    <mergeCell ref="BW52:BY52"/>
    <mergeCell ref="D52:I52"/>
    <mergeCell ref="K52:M52"/>
    <mergeCell ref="R52:T52"/>
    <mergeCell ref="W52:AB52"/>
    <mergeCell ref="AD52:AF52"/>
    <mergeCell ref="AK52:AM52"/>
    <mergeCell ref="BR50:BT50"/>
    <mergeCell ref="BV50:BY50"/>
    <mergeCell ref="Q51:T51"/>
    <mergeCell ref="AJ51:AM51"/>
    <mergeCell ref="BC51:BF51"/>
    <mergeCell ref="BV51:BY51"/>
    <mergeCell ref="AO50:AS50"/>
    <mergeCell ref="AU50:AW50"/>
    <mergeCell ref="AY50:BA50"/>
    <mergeCell ref="BC50:BF50"/>
    <mergeCell ref="BH50:BL50"/>
    <mergeCell ref="BN50:BP50"/>
    <mergeCell ref="BR49:BT49"/>
    <mergeCell ref="BV49:BY49"/>
    <mergeCell ref="C50:G50"/>
    <mergeCell ref="I50:K50"/>
    <mergeCell ref="M50:O50"/>
    <mergeCell ref="Q50:T50"/>
    <mergeCell ref="V50:Z50"/>
    <mergeCell ref="AB50:AD50"/>
    <mergeCell ref="AF50:AH50"/>
    <mergeCell ref="AJ50:AM50"/>
    <mergeCell ref="AO49:AS49"/>
    <mergeCell ref="AU49:AW49"/>
    <mergeCell ref="AY49:BA49"/>
    <mergeCell ref="BC49:BF49"/>
    <mergeCell ref="BH49:BL49"/>
    <mergeCell ref="BN49:BP49"/>
    <mergeCell ref="BR48:BT48"/>
    <mergeCell ref="BV48:BY48"/>
    <mergeCell ref="C49:G49"/>
    <mergeCell ref="I49:K49"/>
    <mergeCell ref="M49:O49"/>
    <mergeCell ref="Q49:T49"/>
    <mergeCell ref="V49:Z49"/>
    <mergeCell ref="AB49:AD49"/>
    <mergeCell ref="AF49:AH49"/>
    <mergeCell ref="AJ49:AM49"/>
    <mergeCell ref="AO48:AS48"/>
    <mergeCell ref="AU48:AW48"/>
    <mergeCell ref="AY48:BA48"/>
    <mergeCell ref="BC48:BF48"/>
    <mergeCell ref="BH48:BL48"/>
    <mergeCell ref="BN48:BP48"/>
    <mergeCell ref="BR47:BT47"/>
    <mergeCell ref="BV47:BY47"/>
    <mergeCell ref="C48:G48"/>
    <mergeCell ref="I48:K48"/>
    <mergeCell ref="M48:O48"/>
    <mergeCell ref="Q48:T48"/>
    <mergeCell ref="V48:Z48"/>
    <mergeCell ref="AB48:AD48"/>
    <mergeCell ref="AF48:AH48"/>
    <mergeCell ref="AJ48:AM48"/>
    <mergeCell ref="AO47:AS47"/>
    <mergeCell ref="AU47:AW47"/>
    <mergeCell ref="AY47:BA47"/>
    <mergeCell ref="BC47:BF47"/>
    <mergeCell ref="BH47:BL47"/>
    <mergeCell ref="BN47:BP47"/>
    <mergeCell ref="BR46:BT46"/>
    <mergeCell ref="BV46:BY46"/>
    <mergeCell ref="C47:G47"/>
    <mergeCell ref="I47:K47"/>
    <mergeCell ref="M47:O47"/>
    <mergeCell ref="Q47:T47"/>
    <mergeCell ref="V47:Z47"/>
    <mergeCell ref="AB47:AD47"/>
    <mergeCell ref="AF47:AH47"/>
    <mergeCell ref="AJ47:AM47"/>
    <mergeCell ref="AO46:AS46"/>
    <mergeCell ref="AU46:AW46"/>
    <mergeCell ref="AY46:BA46"/>
    <mergeCell ref="BC46:BF46"/>
    <mergeCell ref="BH46:BL46"/>
    <mergeCell ref="BN46:BP46"/>
    <mergeCell ref="BR45:BT45"/>
    <mergeCell ref="BV45:BY45"/>
    <mergeCell ref="C46:G46"/>
    <mergeCell ref="I46:K46"/>
    <mergeCell ref="M46:O46"/>
    <mergeCell ref="Q46:T46"/>
    <mergeCell ref="V46:Z46"/>
    <mergeCell ref="AB46:AD46"/>
    <mergeCell ref="AF46:AH46"/>
    <mergeCell ref="AJ46:AM46"/>
    <mergeCell ref="AO45:AS45"/>
    <mergeCell ref="AU45:AW45"/>
    <mergeCell ref="AY45:BA45"/>
    <mergeCell ref="BC45:BF45"/>
    <mergeCell ref="BH45:BL45"/>
    <mergeCell ref="BN45:BP45"/>
    <mergeCell ref="BR44:BT44"/>
    <mergeCell ref="BV44:BY44"/>
    <mergeCell ref="C45:G45"/>
    <mergeCell ref="I45:K45"/>
    <mergeCell ref="M45:O45"/>
    <mergeCell ref="Q45:T45"/>
    <mergeCell ref="V45:Z45"/>
    <mergeCell ref="AB45:AD45"/>
    <mergeCell ref="AF45:AH45"/>
    <mergeCell ref="AJ45:AM45"/>
    <mergeCell ref="AO44:AS44"/>
    <mergeCell ref="AU44:AW44"/>
    <mergeCell ref="AY44:BA44"/>
    <mergeCell ref="BC44:BF44"/>
    <mergeCell ref="BH44:BL44"/>
    <mergeCell ref="BN44:BP44"/>
    <mergeCell ref="BN43:BP43"/>
    <mergeCell ref="BR43:BT43"/>
    <mergeCell ref="C44:G44"/>
    <mergeCell ref="I44:K44"/>
    <mergeCell ref="M44:O44"/>
    <mergeCell ref="Q44:T44"/>
    <mergeCell ref="V44:Z44"/>
    <mergeCell ref="AB44:AD44"/>
    <mergeCell ref="AF44:AH44"/>
    <mergeCell ref="AJ44:AM44"/>
    <mergeCell ref="C42:U42"/>
    <mergeCell ref="V42:AN42"/>
    <mergeCell ref="AO42:BG42"/>
    <mergeCell ref="BH42:BZ42"/>
    <mergeCell ref="I43:K43"/>
    <mergeCell ref="M43:O43"/>
    <mergeCell ref="AB43:AD43"/>
    <mergeCell ref="AF43:AH43"/>
    <mergeCell ref="AU43:AW43"/>
    <mergeCell ref="AY43:BA43"/>
    <mergeCell ref="AP40:AU40"/>
    <mergeCell ref="AW40:AY40"/>
    <mergeCell ref="BC40:BF40"/>
    <mergeCell ref="BI40:BN40"/>
    <mergeCell ref="BP40:BR40"/>
    <mergeCell ref="BV40:BY40"/>
    <mergeCell ref="D40:I40"/>
    <mergeCell ref="K40:M40"/>
    <mergeCell ref="Q40:T40"/>
    <mergeCell ref="W40:AB40"/>
    <mergeCell ref="AD40:AF40"/>
    <mergeCell ref="AJ40:AM40"/>
    <mergeCell ref="AP39:AU39"/>
    <mergeCell ref="AW39:AY39"/>
    <mergeCell ref="BD39:BF39"/>
    <mergeCell ref="BI39:BN39"/>
    <mergeCell ref="BP39:BR39"/>
    <mergeCell ref="BW39:BY39"/>
    <mergeCell ref="D39:I39"/>
    <mergeCell ref="K39:M39"/>
    <mergeCell ref="R39:T39"/>
    <mergeCell ref="W39:AB39"/>
    <mergeCell ref="AD39:AF39"/>
    <mergeCell ref="AK39:AM39"/>
    <mergeCell ref="BR37:BT37"/>
    <mergeCell ref="BV37:BY37"/>
    <mergeCell ref="Q38:T38"/>
    <mergeCell ref="AJ38:AM38"/>
    <mergeCell ref="BC38:BF38"/>
    <mergeCell ref="BV38:BY38"/>
    <mergeCell ref="AO37:AS37"/>
    <mergeCell ref="AU37:AW37"/>
    <mergeCell ref="AY37:BA37"/>
    <mergeCell ref="BC37:BF37"/>
    <mergeCell ref="BH37:BL37"/>
    <mergeCell ref="BN37:BP37"/>
    <mergeCell ref="BR36:BT36"/>
    <mergeCell ref="BV36:BY36"/>
    <mergeCell ref="C37:G37"/>
    <mergeCell ref="I37:K37"/>
    <mergeCell ref="M37:O37"/>
    <mergeCell ref="Q37:T37"/>
    <mergeCell ref="V37:Z37"/>
    <mergeCell ref="AB37:AD37"/>
    <mergeCell ref="AF37:AH37"/>
    <mergeCell ref="AJ37:AM37"/>
    <mergeCell ref="AO36:AS36"/>
    <mergeCell ref="AU36:AW36"/>
    <mergeCell ref="AY36:BA36"/>
    <mergeCell ref="BC36:BF36"/>
    <mergeCell ref="BH36:BL36"/>
    <mergeCell ref="BN36:BP36"/>
    <mergeCell ref="BR35:BT35"/>
    <mergeCell ref="BV35:BY35"/>
    <mergeCell ref="C36:G36"/>
    <mergeCell ref="I36:K36"/>
    <mergeCell ref="M36:O36"/>
    <mergeCell ref="Q36:T36"/>
    <mergeCell ref="V36:Z36"/>
    <mergeCell ref="AB36:AD36"/>
    <mergeCell ref="AF36:AH36"/>
    <mergeCell ref="AJ36:AM36"/>
    <mergeCell ref="AO35:AS35"/>
    <mergeCell ref="AU35:AW35"/>
    <mergeCell ref="AY35:BA35"/>
    <mergeCell ref="BC35:BF35"/>
    <mergeCell ref="BH35:BL35"/>
    <mergeCell ref="BN35:BP35"/>
    <mergeCell ref="BR34:BT34"/>
    <mergeCell ref="BV34:BY34"/>
    <mergeCell ref="C35:G35"/>
    <mergeCell ref="I35:K35"/>
    <mergeCell ref="M35:O35"/>
    <mergeCell ref="Q35:T35"/>
    <mergeCell ref="V35:Z35"/>
    <mergeCell ref="AB35:AD35"/>
    <mergeCell ref="AF35:AH35"/>
    <mergeCell ref="AJ35:AM35"/>
    <mergeCell ref="AO34:AS34"/>
    <mergeCell ref="AU34:AW34"/>
    <mergeCell ref="AY34:BA34"/>
    <mergeCell ref="BC34:BF34"/>
    <mergeCell ref="BH34:BL34"/>
    <mergeCell ref="BN34:BP34"/>
    <mergeCell ref="BR33:BT33"/>
    <mergeCell ref="BV33:BY33"/>
    <mergeCell ref="C34:G34"/>
    <mergeCell ref="I34:K34"/>
    <mergeCell ref="M34:O34"/>
    <mergeCell ref="Q34:T34"/>
    <mergeCell ref="V34:Z34"/>
    <mergeCell ref="AB34:AD34"/>
    <mergeCell ref="AF34:AH34"/>
    <mergeCell ref="AJ34:AM34"/>
    <mergeCell ref="AO33:AS33"/>
    <mergeCell ref="AU33:AW33"/>
    <mergeCell ref="AY33:BA33"/>
    <mergeCell ref="BC33:BF33"/>
    <mergeCell ref="BH33:BL33"/>
    <mergeCell ref="BN33:BP33"/>
    <mergeCell ref="BR32:BT32"/>
    <mergeCell ref="BV32:BY32"/>
    <mergeCell ref="C33:G33"/>
    <mergeCell ref="I33:K33"/>
    <mergeCell ref="M33:O33"/>
    <mergeCell ref="Q33:T33"/>
    <mergeCell ref="V33:Z33"/>
    <mergeCell ref="AB33:AD33"/>
    <mergeCell ref="AF33:AH33"/>
    <mergeCell ref="AJ33:AM33"/>
    <mergeCell ref="AO32:AS32"/>
    <mergeCell ref="AU32:AW32"/>
    <mergeCell ref="AY32:BA32"/>
    <mergeCell ref="BC32:BF32"/>
    <mergeCell ref="BH32:BL32"/>
    <mergeCell ref="BN32:BP32"/>
    <mergeCell ref="BR31:BT31"/>
    <mergeCell ref="BV31:BY31"/>
    <mergeCell ref="C32:G32"/>
    <mergeCell ref="I32:K32"/>
    <mergeCell ref="M32:O32"/>
    <mergeCell ref="Q32:T32"/>
    <mergeCell ref="V32:Z32"/>
    <mergeCell ref="AB32:AD32"/>
    <mergeCell ref="AF32:AH32"/>
    <mergeCell ref="AJ32:AM32"/>
    <mergeCell ref="AO31:AS31"/>
    <mergeCell ref="AU31:AW31"/>
    <mergeCell ref="AY31:BA31"/>
    <mergeCell ref="BC31:BF31"/>
    <mergeCell ref="BH31:BL31"/>
    <mergeCell ref="BN31:BP31"/>
    <mergeCell ref="BN30:BP30"/>
    <mergeCell ref="BR30:BT30"/>
    <mergeCell ref="C31:G31"/>
    <mergeCell ref="I31:K31"/>
    <mergeCell ref="M31:O31"/>
    <mergeCell ref="Q31:T31"/>
    <mergeCell ref="V31:Z31"/>
    <mergeCell ref="AB31:AD31"/>
    <mergeCell ref="AF31:AH31"/>
    <mergeCell ref="AJ31:AM31"/>
    <mergeCell ref="C29:U29"/>
    <mergeCell ref="V29:AN29"/>
    <mergeCell ref="AO29:BG29"/>
    <mergeCell ref="BH29:BZ29"/>
    <mergeCell ref="I30:K30"/>
    <mergeCell ref="M30:O30"/>
    <mergeCell ref="AB30:AD30"/>
    <mergeCell ref="AF30:AH30"/>
    <mergeCell ref="AU30:AW30"/>
    <mergeCell ref="AY30:BA30"/>
    <mergeCell ref="AP27:AU27"/>
    <mergeCell ref="AW27:AY27"/>
    <mergeCell ref="BC27:BF27"/>
    <mergeCell ref="BI27:BN27"/>
    <mergeCell ref="BP27:BR27"/>
    <mergeCell ref="BV27:BY27"/>
    <mergeCell ref="D27:I27"/>
    <mergeCell ref="K27:M27"/>
    <mergeCell ref="Q27:T27"/>
    <mergeCell ref="W27:AB27"/>
    <mergeCell ref="AD27:AF27"/>
    <mergeCell ref="AJ27:AM27"/>
    <mergeCell ref="AP26:AU26"/>
    <mergeCell ref="AW26:AY26"/>
    <mergeCell ref="BD26:BF26"/>
    <mergeCell ref="BI26:BN26"/>
    <mergeCell ref="BP26:BR26"/>
    <mergeCell ref="BW26:BY26"/>
    <mergeCell ref="D26:I26"/>
    <mergeCell ref="K26:M26"/>
    <mergeCell ref="R26:T26"/>
    <mergeCell ref="W26:AB26"/>
    <mergeCell ref="AD26:AF26"/>
    <mergeCell ref="AK26:AM26"/>
    <mergeCell ref="BR24:BT24"/>
    <mergeCell ref="BV24:BY24"/>
    <mergeCell ref="Q25:T25"/>
    <mergeCell ref="AJ25:AM25"/>
    <mergeCell ref="BC25:BF25"/>
    <mergeCell ref="BV25:BY25"/>
    <mergeCell ref="AO24:AS24"/>
    <mergeCell ref="AU24:AW24"/>
    <mergeCell ref="AY24:BA24"/>
    <mergeCell ref="BC24:BF24"/>
    <mergeCell ref="BH24:BL24"/>
    <mergeCell ref="BN24:BP24"/>
    <mergeCell ref="BR23:BT23"/>
    <mergeCell ref="BV23:BY23"/>
    <mergeCell ref="C24:G24"/>
    <mergeCell ref="I24:K24"/>
    <mergeCell ref="M24:O24"/>
    <mergeCell ref="Q24:T24"/>
    <mergeCell ref="V24:Z24"/>
    <mergeCell ref="AB24:AD24"/>
    <mergeCell ref="AF24:AH24"/>
    <mergeCell ref="AJ24:AM24"/>
    <mergeCell ref="AO23:AS23"/>
    <mergeCell ref="AU23:AW23"/>
    <mergeCell ref="AY23:BA23"/>
    <mergeCell ref="BC23:BF23"/>
    <mergeCell ref="BH23:BL23"/>
    <mergeCell ref="BN23:BP23"/>
    <mergeCell ref="BR22:BT22"/>
    <mergeCell ref="BV22:BY22"/>
    <mergeCell ref="C23:G23"/>
    <mergeCell ref="I23:K23"/>
    <mergeCell ref="M23:O23"/>
    <mergeCell ref="Q23:T23"/>
    <mergeCell ref="V23:Z23"/>
    <mergeCell ref="AB23:AD23"/>
    <mergeCell ref="AF23:AH23"/>
    <mergeCell ref="AJ23:AM23"/>
    <mergeCell ref="AO22:AS22"/>
    <mergeCell ref="AU22:AW22"/>
    <mergeCell ref="AY22:BA22"/>
    <mergeCell ref="BC22:BF22"/>
    <mergeCell ref="BH22:BL22"/>
    <mergeCell ref="BN22:BP22"/>
    <mergeCell ref="BR21:BT21"/>
    <mergeCell ref="BV21:BY21"/>
    <mergeCell ref="C22:G22"/>
    <mergeCell ref="I22:K22"/>
    <mergeCell ref="M22:O22"/>
    <mergeCell ref="Q22:T22"/>
    <mergeCell ref="V22:Z22"/>
    <mergeCell ref="AB22:AD22"/>
    <mergeCell ref="AF22:AH22"/>
    <mergeCell ref="AJ22:AM22"/>
    <mergeCell ref="AO21:AS21"/>
    <mergeCell ref="AU21:AW21"/>
    <mergeCell ref="AY21:BA21"/>
    <mergeCell ref="BC21:BF21"/>
    <mergeCell ref="BH21:BL21"/>
    <mergeCell ref="BN21:BP21"/>
    <mergeCell ref="BR20:BT20"/>
    <mergeCell ref="BV20:BY20"/>
    <mergeCell ref="C21:G21"/>
    <mergeCell ref="I21:K21"/>
    <mergeCell ref="M21:O21"/>
    <mergeCell ref="Q21:T21"/>
    <mergeCell ref="V21:Z21"/>
    <mergeCell ref="AB21:AD21"/>
    <mergeCell ref="AF21:AH21"/>
    <mergeCell ref="AJ21:AM21"/>
    <mergeCell ref="AO20:AS20"/>
    <mergeCell ref="AU20:AW20"/>
    <mergeCell ref="AY20:BA20"/>
    <mergeCell ref="BC20:BF20"/>
    <mergeCell ref="BH20:BL20"/>
    <mergeCell ref="BN20:BP20"/>
    <mergeCell ref="BR19:BT19"/>
    <mergeCell ref="BV19:BY19"/>
    <mergeCell ref="C20:G20"/>
    <mergeCell ref="I20:K20"/>
    <mergeCell ref="M20:O20"/>
    <mergeCell ref="Q20:T20"/>
    <mergeCell ref="V20:Z20"/>
    <mergeCell ref="AB20:AD20"/>
    <mergeCell ref="AF20:AH20"/>
    <mergeCell ref="AJ20:AM20"/>
    <mergeCell ref="AO19:AS19"/>
    <mergeCell ref="AU19:AW19"/>
    <mergeCell ref="AY19:BA19"/>
    <mergeCell ref="BC19:BF19"/>
    <mergeCell ref="BH19:BL19"/>
    <mergeCell ref="BN19:BP19"/>
    <mergeCell ref="BR18:BT18"/>
    <mergeCell ref="BV18:BY18"/>
    <mergeCell ref="C19:G19"/>
    <mergeCell ref="I19:K19"/>
    <mergeCell ref="M19:O19"/>
    <mergeCell ref="Q19:T19"/>
    <mergeCell ref="V19:Z19"/>
    <mergeCell ref="AB19:AD19"/>
    <mergeCell ref="AF19:AH19"/>
    <mergeCell ref="AJ19:AM19"/>
    <mergeCell ref="AO18:AS18"/>
    <mergeCell ref="AU18:AW18"/>
    <mergeCell ref="AY18:BA18"/>
    <mergeCell ref="BC18:BF18"/>
    <mergeCell ref="BH18:BL18"/>
    <mergeCell ref="BN18:BP18"/>
    <mergeCell ref="BN17:BP17"/>
    <mergeCell ref="BR17:BT17"/>
    <mergeCell ref="C18:G18"/>
    <mergeCell ref="I18:K18"/>
    <mergeCell ref="M18:O18"/>
    <mergeCell ref="Q18:T18"/>
    <mergeCell ref="V18:Z18"/>
    <mergeCell ref="AB18:AD18"/>
    <mergeCell ref="AF18:AH18"/>
    <mergeCell ref="AJ18:AM18"/>
    <mergeCell ref="C16:U16"/>
    <mergeCell ref="V16:AN16"/>
    <mergeCell ref="AO16:BG16"/>
    <mergeCell ref="BH16:BZ16"/>
    <mergeCell ref="I17:K17"/>
    <mergeCell ref="M17:O17"/>
    <mergeCell ref="AB17:AD17"/>
    <mergeCell ref="AF17:AH17"/>
    <mergeCell ref="AU17:AW17"/>
    <mergeCell ref="AY17:BA17"/>
    <mergeCell ref="BP14:BR14"/>
    <mergeCell ref="BV14:BY14"/>
    <mergeCell ref="D14:I14"/>
    <mergeCell ref="K14:M14"/>
    <mergeCell ref="Q14:T14"/>
    <mergeCell ref="W14:AB14"/>
    <mergeCell ref="AD14:AF14"/>
    <mergeCell ref="AJ14:AM14"/>
    <mergeCell ref="AP13:AU13"/>
    <mergeCell ref="AW13:AY13"/>
    <mergeCell ref="BD13:BF13"/>
    <mergeCell ref="BI13:BN13"/>
    <mergeCell ref="BP13:BR13"/>
    <mergeCell ref="BW13:BY13"/>
    <mergeCell ref="D13:I13"/>
    <mergeCell ref="K13:M13"/>
    <mergeCell ref="R13:T13"/>
    <mergeCell ref="W13:AB13"/>
    <mergeCell ref="AD13:AF13"/>
    <mergeCell ref="AK13:AM13"/>
    <mergeCell ref="C11:G11"/>
    <mergeCell ref="I11:K11"/>
    <mergeCell ref="M11:O11"/>
    <mergeCell ref="Q11:T11"/>
    <mergeCell ref="V11:Z11"/>
    <mergeCell ref="AB11:AD11"/>
    <mergeCell ref="AF11:AH11"/>
    <mergeCell ref="AJ10:AM10"/>
    <mergeCell ref="AO10:AS10"/>
    <mergeCell ref="AU10:AW10"/>
    <mergeCell ref="AY10:BA10"/>
    <mergeCell ref="BC10:BF10"/>
    <mergeCell ref="BH10:BL10"/>
    <mergeCell ref="AP14:AU14"/>
    <mergeCell ref="AW14:AY14"/>
    <mergeCell ref="BC14:BF14"/>
    <mergeCell ref="BI14:BN14"/>
    <mergeCell ref="AU8:AW8"/>
    <mergeCell ref="AY8:BA8"/>
    <mergeCell ref="BC8:BF8"/>
    <mergeCell ref="BH8:BL8"/>
    <mergeCell ref="BN11:BP11"/>
    <mergeCell ref="BR11:BT11"/>
    <mergeCell ref="BV11:BY11"/>
    <mergeCell ref="Q12:T12"/>
    <mergeCell ref="AJ12:AM12"/>
    <mergeCell ref="BC12:BF12"/>
    <mergeCell ref="BV12:BY12"/>
    <mergeCell ref="AJ11:AM11"/>
    <mergeCell ref="AO11:AS11"/>
    <mergeCell ref="AU11:AW11"/>
    <mergeCell ref="AY11:BA11"/>
    <mergeCell ref="BC11:BF11"/>
    <mergeCell ref="BH11:BL11"/>
    <mergeCell ref="BN10:BP10"/>
    <mergeCell ref="BR10:BT10"/>
    <mergeCell ref="BV10:BY10"/>
    <mergeCell ref="AU6:AW6"/>
    <mergeCell ref="AY6:BA6"/>
    <mergeCell ref="BC6:BF6"/>
    <mergeCell ref="BH6:BL6"/>
    <mergeCell ref="BN9:BP9"/>
    <mergeCell ref="BR9:BT9"/>
    <mergeCell ref="BV9:BY9"/>
    <mergeCell ref="C10:G10"/>
    <mergeCell ref="I10:K10"/>
    <mergeCell ref="M10:O10"/>
    <mergeCell ref="Q10:T10"/>
    <mergeCell ref="V10:Z10"/>
    <mergeCell ref="AB10:AD10"/>
    <mergeCell ref="AF10:AH10"/>
    <mergeCell ref="AJ9:AM9"/>
    <mergeCell ref="AO9:AS9"/>
    <mergeCell ref="AU9:AW9"/>
    <mergeCell ref="AY9:BA9"/>
    <mergeCell ref="BC9:BF9"/>
    <mergeCell ref="BH9:BL9"/>
    <mergeCell ref="BN8:BP8"/>
    <mergeCell ref="BR8:BT8"/>
    <mergeCell ref="BV8:BY8"/>
    <mergeCell ref="C9:G9"/>
    <mergeCell ref="I9:K9"/>
    <mergeCell ref="M9:O9"/>
    <mergeCell ref="Q9:T9"/>
    <mergeCell ref="V9:Z9"/>
    <mergeCell ref="AB9:AD9"/>
    <mergeCell ref="AF9:AH9"/>
    <mergeCell ref="AJ8:AM8"/>
    <mergeCell ref="AO8:AS8"/>
    <mergeCell ref="Q5:T5"/>
    <mergeCell ref="V5:Z5"/>
    <mergeCell ref="AB5:AD5"/>
    <mergeCell ref="AF5:AH5"/>
    <mergeCell ref="BN7:BP7"/>
    <mergeCell ref="BR7:BT7"/>
    <mergeCell ref="BV7:BY7"/>
    <mergeCell ref="C8:G8"/>
    <mergeCell ref="I8:K8"/>
    <mergeCell ref="M8:O8"/>
    <mergeCell ref="Q8:T8"/>
    <mergeCell ref="V8:Z8"/>
    <mergeCell ref="AB8:AD8"/>
    <mergeCell ref="AF8:AH8"/>
    <mergeCell ref="AJ7:AM7"/>
    <mergeCell ref="AO7:AS7"/>
    <mergeCell ref="AU7:AW7"/>
    <mergeCell ref="AY7:BA7"/>
    <mergeCell ref="BC7:BF7"/>
    <mergeCell ref="BH7:BL7"/>
    <mergeCell ref="BN6:BP6"/>
    <mergeCell ref="BR6:BT6"/>
    <mergeCell ref="BV6:BY6"/>
    <mergeCell ref="C7:G7"/>
    <mergeCell ref="I7:K7"/>
    <mergeCell ref="M7:O7"/>
    <mergeCell ref="Q7:T7"/>
    <mergeCell ref="V7:Z7"/>
    <mergeCell ref="AB7:AD7"/>
    <mergeCell ref="AF7:AH7"/>
    <mergeCell ref="AJ6:AM6"/>
    <mergeCell ref="AO6:AS6"/>
    <mergeCell ref="BF1:BI1"/>
    <mergeCell ref="C3:U3"/>
    <mergeCell ref="V3:AN3"/>
    <mergeCell ref="AO3:BG3"/>
    <mergeCell ref="BH3:BZ3"/>
    <mergeCell ref="I4:K4"/>
    <mergeCell ref="M4:O4"/>
    <mergeCell ref="AB4:AD4"/>
    <mergeCell ref="AF4:AH4"/>
    <mergeCell ref="AU4:AW4"/>
    <mergeCell ref="BN5:BP5"/>
    <mergeCell ref="BR5:BT5"/>
    <mergeCell ref="BV5:BY5"/>
    <mergeCell ref="C6:G6"/>
    <mergeCell ref="I6:K6"/>
    <mergeCell ref="M6:O6"/>
    <mergeCell ref="Q6:T6"/>
    <mergeCell ref="V6:Z6"/>
    <mergeCell ref="AB6:AD6"/>
    <mergeCell ref="AF6:AH6"/>
    <mergeCell ref="AJ5:AM5"/>
    <mergeCell ref="AO5:AS5"/>
    <mergeCell ref="AU5:AW5"/>
    <mergeCell ref="AY5:BA5"/>
    <mergeCell ref="BC5:BF5"/>
    <mergeCell ref="BH5:BL5"/>
    <mergeCell ref="AY4:BA4"/>
    <mergeCell ref="BN4:BP4"/>
    <mergeCell ref="BR4:BT4"/>
    <mergeCell ref="C5:G5"/>
    <mergeCell ref="I5:K5"/>
    <mergeCell ref="M5:O5"/>
  </mergeCells>
  <pageMargins left="0" right="0" top="0" bottom="0" header="0" footer="0"/>
  <pageSetup fitToHeight="2" orientation="portrait" r:id="rId1"/>
  <headerFooter alignWithMargins="0">
    <oddFooter>&amp;C&amp;7&amp;Z&amp;F               &amp;"Arial,Bold"&amp;A</oddFooter>
  </headerFooter>
  <rowBreaks count="1" manualBreakCount="1">
    <brk id="72" max="7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1D27A-8C89-49AD-A9D0-315A032A97E7}">
  <dimension ref="A1:EZ166"/>
  <sheetViews>
    <sheetView topLeftCell="A61" workbookViewId="0">
      <selection activeCell="BR110" sqref="BR110:BU110"/>
    </sheetView>
  </sheetViews>
  <sheetFormatPr defaultColWidth="1.7109375" defaultRowHeight="11.25" customHeight="1" x14ac:dyDescent="0.2"/>
  <cols>
    <col min="1" max="90" width="1.28515625" style="67" customWidth="1"/>
    <col min="91" max="16384" width="1.7109375" style="67"/>
  </cols>
  <sheetData>
    <row r="1" spans="2:78" ht="11.25" customHeight="1" x14ac:dyDescent="0.2"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BF1" s="101" t="s">
        <v>59</v>
      </c>
      <c r="BG1" s="101"/>
      <c r="BH1" s="101"/>
      <c r="BI1" s="101"/>
    </row>
    <row r="3" spans="2:78" ht="11.25" customHeight="1" x14ac:dyDescent="0.2">
      <c r="B3" s="69"/>
      <c r="C3" s="102" t="s">
        <v>14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2" t="s">
        <v>15</v>
      </c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4"/>
      <c r="AO3" s="102" t="s">
        <v>15</v>
      </c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4"/>
      <c r="BH3" s="102" t="s">
        <v>15</v>
      </c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4"/>
    </row>
    <row r="4" spans="2:78" ht="11.25" customHeight="1" x14ac:dyDescent="0.2">
      <c r="B4" s="69"/>
      <c r="C4" s="83"/>
      <c r="I4" s="105">
        <v>36</v>
      </c>
      <c r="J4" s="105"/>
      <c r="K4" s="105"/>
      <c r="L4" s="67" t="s">
        <v>16</v>
      </c>
      <c r="M4" s="105">
        <v>108</v>
      </c>
      <c r="N4" s="105"/>
      <c r="O4" s="105"/>
      <c r="U4" s="73"/>
      <c r="V4" s="83"/>
      <c r="AB4" s="105">
        <v>1704</v>
      </c>
      <c r="AC4" s="105"/>
      <c r="AD4" s="105"/>
      <c r="AE4" s="67" t="s">
        <v>16</v>
      </c>
      <c r="AF4" s="105">
        <v>108</v>
      </c>
      <c r="AG4" s="105"/>
      <c r="AH4" s="105"/>
      <c r="AN4" s="73"/>
      <c r="AO4" s="83"/>
      <c r="AU4" s="105"/>
      <c r="AV4" s="105"/>
      <c r="AW4" s="105"/>
      <c r="AX4" s="67" t="s">
        <v>16</v>
      </c>
      <c r="AY4" s="105"/>
      <c r="AZ4" s="105"/>
      <c r="BA4" s="105"/>
      <c r="BG4" s="73"/>
      <c r="BH4" s="83"/>
      <c r="BN4" s="105"/>
      <c r="BO4" s="105"/>
      <c r="BP4" s="105"/>
      <c r="BQ4" s="67" t="s">
        <v>16</v>
      </c>
      <c r="BR4" s="105"/>
      <c r="BS4" s="105"/>
      <c r="BT4" s="105"/>
      <c r="BZ4" s="73"/>
    </row>
    <row r="5" spans="2:78" ht="11.25" customHeight="1" x14ac:dyDescent="0.2">
      <c r="B5" s="69"/>
      <c r="C5" s="108" t="s">
        <v>21</v>
      </c>
      <c r="D5" s="109"/>
      <c r="E5" s="109"/>
      <c r="F5" s="109"/>
      <c r="G5" s="109"/>
      <c r="H5" s="67" t="s">
        <v>0</v>
      </c>
      <c r="I5" s="106">
        <f>(I4*M4)/144</f>
        <v>27</v>
      </c>
      <c r="J5" s="106"/>
      <c r="K5" s="106"/>
      <c r="L5" s="67" t="s">
        <v>16</v>
      </c>
      <c r="M5" s="106">
        <v>9.15</v>
      </c>
      <c r="N5" s="106"/>
      <c r="O5" s="106"/>
      <c r="P5" s="67" t="s">
        <v>1</v>
      </c>
      <c r="Q5" s="107">
        <f>I5*M5</f>
        <v>247.05</v>
      </c>
      <c r="R5" s="107"/>
      <c r="S5" s="107"/>
      <c r="T5" s="107"/>
      <c r="U5" s="73"/>
      <c r="V5" s="108" t="s">
        <v>21</v>
      </c>
      <c r="W5" s="109"/>
      <c r="X5" s="109"/>
      <c r="Y5" s="109"/>
      <c r="Z5" s="109"/>
      <c r="AA5" s="67" t="s">
        <v>0</v>
      </c>
      <c r="AB5" s="106">
        <f>(AB4*AF4)/144</f>
        <v>1278</v>
      </c>
      <c r="AC5" s="106"/>
      <c r="AD5" s="106"/>
      <c r="AE5" s="67" t="s">
        <v>16</v>
      </c>
      <c r="AF5" s="106">
        <v>9.15</v>
      </c>
      <c r="AG5" s="106"/>
      <c r="AH5" s="106"/>
      <c r="AI5" s="67" t="s">
        <v>1</v>
      </c>
      <c r="AJ5" s="107">
        <f>AB5*AF5</f>
        <v>11693.7</v>
      </c>
      <c r="AK5" s="107"/>
      <c r="AL5" s="107"/>
      <c r="AM5" s="107"/>
      <c r="AN5" s="73"/>
      <c r="AO5" s="108" t="s">
        <v>21</v>
      </c>
      <c r="AP5" s="109"/>
      <c r="AQ5" s="109"/>
      <c r="AR5" s="109"/>
      <c r="AS5" s="109"/>
      <c r="AT5" s="67" t="s">
        <v>0</v>
      </c>
      <c r="AU5" s="106">
        <f>(AU4*AY4)/144</f>
        <v>0</v>
      </c>
      <c r="AV5" s="106"/>
      <c r="AW5" s="106"/>
      <c r="AX5" s="67" t="s">
        <v>16</v>
      </c>
      <c r="AY5" s="106">
        <v>9.15</v>
      </c>
      <c r="AZ5" s="106"/>
      <c r="BA5" s="106"/>
      <c r="BB5" s="67" t="s">
        <v>1</v>
      </c>
      <c r="BC5" s="107">
        <f>AU5*AY5</f>
        <v>0</v>
      </c>
      <c r="BD5" s="107"/>
      <c r="BE5" s="107"/>
      <c r="BF5" s="107"/>
      <c r="BG5" s="73"/>
      <c r="BH5" s="108" t="s">
        <v>21</v>
      </c>
      <c r="BI5" s="109"/>
      <c r="BJ5" s="109"/>
      <c r="BK5" s="109"/>
      <c r="BL5" s="109"/>
      <c r="BM5" s="67" t="s">
        <v>0</v>
      </c>
      <c r="BN5" s="106">
        <f>(BN4*BR4)/144</f>
        <v>0</v>
      </c>
      <c r="BO5" s="106"/>
      <c r="BP5" s="106"/>
      <c r="BQ5" s="67" t="s">
        <v>16</v>
      </c>
      <c r="BR5" s="106">
        <v>9.15</v>
      </c>
      <c r="BS5" s="106"/>
      <c r="BT5" s="106"/>
      <c r="BU5" s="67" t="s">
        <v>1</v>
      </c>
      <c r="BV5" s="107">
        <f>BN5*BR5</f>
        <v>0</v>
      </c>
      <c r="BW5" s="107"/>
      <c r="BX5" s="107"/>
      <c r="BY5" s="107"/>
      <c r="BZ5" s="73"/>
    </row>
    <row r="6" spans="2:78" ht="11.25" customHeight="1" x14ac:dyDescent="0.2">
      <c r="B6" s="69"/>
      <c r="C6" s="108" t="s">
        <v>43</v>
      </c>
      <c r="D6" s="109"/>
      <c r="E6" s="109"/>
      <c r="F6" s="109"/>
      <c r="G6" s="109"/>
      <c r="H6" s="67" t="s">
        <v>0</v>
      </c>
      <c r="I6" s="109">
        <v>2</v>
      </c>
      <c r="J6" s="109"/>
      <c r="K6" s="109"/>
      <c r="L6" s="67" t="s">
        <v>16</v>
      </c>
      <c r="M6" s="106">
        <v>0.15</v>
      </c>
      <c r="N6" s="106"/>
      <c r="O6" s="106"/>
      <c r="P6" s="67" t="s">
        <v>1</v>
      </c>
      <c r="Q6" s="107">
        <f>(I6*M6)*M4</f>
        <v>32.4</v>
      </c>
      <c r="R6" s="107"/>
      <c r="S6" s="107"/>
      <c r="T6" s="107"/>
      <c r="U6" s="73"/>
      <c r="V6" s="108" t="s">
        <v>43</v>
      </c>
      <c r="W6" s="109"/>
      <c r="X6" s="109"/>
      <c r="Y6" s="109"/>
      <c r="Z6" s="109"/>
      <c r="AA6" s="67" t="s">
        <v>0</v>
      </c>
      <c r="AB6" s="109">
        <v>96</v>
      </c>
      <c r="AC6" s="109"/>
      <c r="AD6" s="109"/>
      <c r="AE6" s="67" t="s">
        <v>16</v>
      </c>
      <c r="AF6" s="106">
        <v>0.15</v>
      </c>
      <c r="AG6" s="106"/>
      <c r="AH6" s="106"/>
      <c r="AI6" s="67" t="s">
        <v>1</v>
      </c>
      <c r="AJ6" s="107">
        <f>(AB6*AF6)*AF4</f>
        <v>1555.1999999999998</v>
      </c>
      <c r="AK6" s="107"/>
      <c r="AL6" s="107"/>
      <c r="AM6" s="107"/>
      <c r="AN6" s="73"/>
      <c r="AO6" s="108" t="s">
        <v>43</v>
      </c>
      <c r="AP6" s="109"/>
      <c r="AQ6" s="109"/>
      <c r="AR6" s="109"/>
      <c r="AS6" s="109"/>
      <c r="AT6" s="67" t="s">
        <v>0</v>
      </c>
      <c r="AU6" s="109">
        <v>0</v>
      </c>
      <c r="AV6" s="109"/>
      <c r="AW6" s="109"/>
      <c r="AX6" s="67" t="s">
        <v>16</v>
      </c>
      <c r="AY6" s="106">
        <v>0.15</v>
      </c>
      <c r="AZ6" s="106"/>
      <c r="BA6" s="106"/>
      <c r="BB6" s="67" t="s">
        <v>1</v>
      </c>
      <c r="BC6" s="107">
        <f>(AU6*AY6)*AY4</f>
        <v>0</v>
      </c>
      <c r="BD6" s="107"/>
      <c r="BE6" s="107"/>
      <c r="BF6" s="107"/>
      <c r="BG6" s="73"/>
      <c r="BH6" s="108" t="s">
        <v>43</v>
      </c>
      <c r="BI6" s="109"/>
      <c r="BJ6" s="109"/>
      <c r="BK6" s="109"/>
      <c r="BL6" s="109"/>
      <c r="BM6" s="67" t="s">
        <v>0</v>
      </c>
      <c r="BN6" s="109">
        <v>0</v>
      </c>
      <c r="BO6" s="109"/>
      <c r="BP6" s="109"/>
      <c r="BQ6" s="67" t="s">
        <v>16</v>
      </c>
      <c r="BR6" s="106">
        <v>0.15</v>
      </c>
      <c r="BS6" s="106"/>
      <c r="BT6" s="106"/>
      <c r="BU6" s="67" t="s">
        <v>1</v>
      </c>
      <c r="BV6" s="107">
        <f>(BN6*BR6)*BR4</f>
        <v>0</v>
      </c>
      <c r="BW6" s="107"/>
      <c r="BX6" s="107"/>
      <c r="BY6" s="107"/>
      <c r="BZ6" s="73"/>
    </row>
    <row r="7" spans="2:78" ht="11.25" customHeight="1" x14ac:dyDescent="0.2">
      <c r="B7" s="69"/>
      <c r="C7" s="108" t="s">
        <v>44</v>
      </c>
      <c r="D7" s="109"/>
      <c r="E7" s="109"/>
      <c r="F7" s="109"/>
      <c r="G7" s="109"/>
      <c r="H7" s="67" t="s">
        <v>0</v>
      </c>
      <c r="I7" s="109">
        <v>0</v>
      </c>
      <c r="J7" s="109"/>
      <c r="K7" s="109"/>
      <c r="L7" s="67" t="s">
        <v>16</v>
      </c>
      <c r="M7" s="106">
        <v>0.15</v>
      </c>
      <c r="N7" s="106"/>
      <c r="O7" s="106"/>
      <c r="P7" s="67" t="s">
        <v>1</v>
      </c>
      <c r="Q7" s="107">
        <f>(I7*M7)*I4</f>
        <v>0</v>
      </c>
      <c r="R7" s="107"/>
      <c r="S7" s="107"/>
      <c r="T7" s="107"/>
      <c r="U7" s="73"/>
      <c r="V7" s="108" t="s">
        <v>44</v>
      </c>
      <c r="W7" s="109"/>
      <c r="X7" s="109"/>
      <c r="Y7" s="109"/>
      <c r="Z7" s="109"/>
      <c r="AA7" s="67" t="s">
        <v>0</v>
      </c>
      <c r="AB7" s="109">
        <v>0</v>
      </c>
      <c r="AC7" s="109"/>
      <c r="AD7" s="109"/>
      <c r="AE7" s="67" t="s">
        <v>16</v>
      </c>
      <c r="AF7" s="106">
        <v>0.15</v>
      </c>
      <c r="AG7" s="106"/>
      <c r="AH7" s="106"/>
      <c r="AI7" s="67" t="s">
        <v>1</v>
      </c>
      <c r="AJ7" s="107">
        <f>(AB7*AF7)*AB4</f>
        <v>0</v>
      </c>
      <c r="AK7" s="107"/>
      <c r="AL7" s="107"/>
      <c r="AM7" s="107"/>
      <c r="AN7" s="73"/>
      <c r="AO7" s="108" t="s">
        <v>44</v>
      </c>
      <c r="AP7" s="109"/>
      <c r="AQ7" s="109"/>
      <c r="AR7" s="109"/>
      <c r="AS7" s="109"/>
      <c r="AT7" s="67" t="s">
        <v>0</v>
      </c>
      <c r="AU7" s="109">
        <v>0</v>
      </c>
      <c r="AV7" s="109"/>
      <c r="AW7" s="109"/>
      <c r="AX7" s="67" t="s">
        <v>16</v>
      </c>
      <c r="AY7" s="106">
        <v>0.15</v>
      </c>
      <c r="AZ7" s="106"/>
      <c r="BA7" s="106"/>
      <c r="BB7" s="67" t="s">
        <v>1</v>
      </c>
      <c r="BC7" s="107">
        <f>(AU7*AY7)*AU4</f>
        <v>0</v>
      </c>
      <c r="BD7" s="107"/>
      <c r="BE7" s="107"/>
      <c r="BF7" s="107"/>
      <c r="BG7" s="73"/>
      <c r="BH7" s="108" t="s">
        <v>44</v>
      </c>
      <c r="BI7" s="109"/>
      <c r="BJ7" s="109"/>
      <c r="BK7" s="109"/>
      <c r="BL7" s="109"/>
      <c r="BM7" s="67" t="s">
        <v>0</v>
      </c>
      <c r="BN7" s="109">
        <v>0</v>
      </c>
      <c r="BO7" s="109"/>
      <c r="BP7" s="109"/>
      <c r="BQ7" s="67" t="s">
        <v>16</v>
      </c>
      <c r="BR7" s="106">
        <v>0.15</v>
      </c>
      <c r="BS7" s="106"/>
      <c r="BT7" s="106"/>
      <c r="BU7" s="67" t="s">
        <v>1</v>
      </c>
      <c r="BV7" s="107">
        <f>(BN7*BR7)*BN4</f>
        <v>0</v>
      </c>
      <c r="BW7" s="107"/>
      <c r="BX7" s="107"/>
      <c r="BY7" s="107"/>
      <c r="BZ7" s="73"/>
    </row>
    <row r="8" spans="2:78" ht="11.25" customHeight="1" x14ac:dyDescent="0.2">
      <c r="B8" s="69"/>
      <c r="C8" s="108" t="s">
        <v>17</v>
      </c>
      <c r="D8" s="109"/>
      <c r="E8" s="109"/>
      <c r="F8" s="109"/>
      <c r="G8" s="109"/>
      <c r="H8" s="67" t="s">
        <v>0</v>
      </c>
      <c r="I8" s="109">
        <v>0</v>
      </c>
      <c r="J8" s="109"/>
      <c r="K8" s="109"/>
      <c r="L8" s="67" t="s">
        <v>16</v>
      </c>
      <c r="M8" s="106">
        <v>31</v>
      </c>
      <c r="N8" s="106"/>
      <c r="O8" s="106"/>
      <c r="P8" s="67" t="s">
        <v>1</v>
      </c>
      <c r="Q8" s="107">
        <f>I8*M8</f>
        <v>0</v>
      </c>
      <c r="R8" s="107"/>
      <c r="S8" s="107"/>
      <c r="T8" s="107"/>
      <c r="U8" s="73"/>
      <c r="V8" s="108" t="s">
        <v>17</v>
      </c>
      <c r="W8" s="109"/>
      <c r="X8" s="109"/>
      <c r="Y8" s="109"/>
      <c r="Z8" s="109"/>
      <c r="AA8" s="67" t="s">
        <v>0</v>
      </c>
      <c r="AB8" s="109">
        <v>0</v>
      </c>
      <c r="AC8" s="109"/>
      <c r="AD8" s="109"/>
      <c r="AE8" s="67" t="s">
        <v>16</v>
      </c>
      <c r="AF8" s="106">
        <v>31</v>
      </c>
      <c r="AG8" s="106"/>
      <c r="AH8" s="106"/>
      <c r="AI8" s="67" t="s">
        <v>1</v>
      </c>
      <c r="AJ8" s="107">
        <f>AB8*AF8</f>
        <v>0</v>
      </c>
      <c r="AK8" s="107"/>
      <c r="AL8" s="107"/>
      <c r="AM8" s="107"/>
      <c r="AN8" s="73"/>
      <c r="AO8" s="108" t="s">
        <v>17</v>
      </c>
      <c r="AP8" s="109"/>
      <c r="AQ8" s="109"/>
      <c r="AR8" s="109"/>
      <c r="AS8" s="109"/>
      <c r="AT8" s="67" t="s">
        <v>0</v>
      </c>
      <c r="AU8" s="109">
        <v>0</v>
      </c>
      <c r="AV8" s="109"/>
      <c r="AW8" s="109"/>
      <c r="AX8" s="67" t="s">
        <v>16</v>
      </c>
      <c r="AY8" s="106">
        <v>31</v>
      </c>
      <c r="AZ8" s="106"/>
      <c r="BA8" s="106"/>
      <c r="BB8" s="67" t="s">
        <v>1</v>
      </c>
      <c r="BC8" s="107">
        <f>AU8*AY8</f>
        <v>0</v>
      </c>
      <c r="BD8" s="107"/>
      <c r="BE8" s="107"/>
      <c r="BF8" s="107"/>
      <c r="BG8" s="73"/>
      <c r="BH8" s="108" t="s">
        <v>17</v>
      </c>
      <c r="BI8" s="109"/>
      <c r="BJ8" s="109"/>
      <c r="BK8" s="109"/>
      <c r="BL8" s="109"/>
      <c r="BM8" s="67" t="s">
        <v>0</v>
      </c>
      <c r="BN8" s="109">
        <v>0</v>
      </c>
      <c r="BO8" s="109"/>
      <c r="BP8" s="109"/>
      <c r="BQ8" s="67" t="s">
        <v>16</v>
      </c>
      <c r="BR8" s="106">
        <v>31</v>
      </c>
      <c r="BS8" s="106"/>
      <c r="BT8" s="106"/>
      <c r="BU8" s="67" t="s">
        <v>1</v>
      </c>
      <c r="BV8" s="107">
        <f>BN8*BR8</f>
        <v>0</v>
      </c>
      <c r="BW8" s="107"/>
      <c r="BX8" s="107"/>
      <c r="BY8" s="107"/>
      <c r="BZ8" s="73"/>
    </row>
    <row r="9" spans="2:78" ht="11.25" customHeight="1" x14ac:dyDescent="0.2">
      <c r="B9" s="69"/>
      <c r="C9" s="108" t="s">
        <v>18</v>
      </c>
      <c r="D9" s="109"/>
      <c r="E9" s="109"/>
      <c r="F9" s="109"/>
      <c r="G9" s="109"/>
      <c r="H9" s="67" t="s">
        <v>0</v>
      </c>
      <c r="I9" s="109">
        <v>2</v>
      </c>
      <c r="J9" s="109"/>
      <c r="K9" s="109"/>
      <c r="L9" s="67" t="s">
        <v>16</v>
      </c>
      <c r="M9" s="106">
        <v>12.41</v>
      </c>
      <c r="N9" s="106"/>
      <c r="O9" s="106"/>
      <c r="P9" s="67" t="s">
        <v>1</v>
      </c>
      <c r="Q9" s="107">
        <f>I9*M9</f>
        <v>24.82</v>
      </c>
      <c r="R9" s="107"/>
      <c r="S9" s="107"/>
      <c r="T9" s="107"/>
      <c r="U9" s="73"/>
      <c r="V9" s="108" t="s">
        <v>18</v>
      </c>
      <c r="W9" s="109"/>
      <c r="X9" s="109"/>
      <c r="Y9" s="109"/>
      <c r="Z9" s="109"/>
      <c r="AA9" s="67" t="s">
        <v>0</v>
      </c>
      <c r="AB9" s="109">
        <v>0</v>
      </c>
      <c r="AC9" s="109"/>
      <c r="AD9" s="109"/>
      <c r="AE9" s="67" t="s">
        <v>16</v>
      </c>
      <c r="AF9" s="106">
        <v>12.41</v>
      </c>
      <c r="AG9" s="106"/>
      <c r="AH9" s="106"/>
      <c r="AI9" s="67" t="s">
        <v>1</v>
      </c>
      <c r="AJ9" s="107">
        <f>AB9*AF9</f>
        <v>0</v>
      </c>
      <c r="AK9" s="107"/>
      <c r="AL9" s="107"/>
      <c r="AM9" s="107"/>
      <c r="AN9" s="73"/>
      <c r="AO9" s="108" t="s">
        <v>18</v>
      </c>
      <c r="AP9" s="109"/>
      <c r="AQ9" s="109"/>
      <c r="AR9" s="109"/>
      <c r="AS9" s="109"/>
      <c r="AT9" s="67" t="s">
        <v>0</v>
      </c>
      <c r="AU9" s="109">
        <v>0</v>
      </c>
      <c r="AV9" s="109"/>
      <c r="AW9" s="109"/>
      <c r="AX9" s="67" t="s">
        <v>16</v>
      </c>
      <c r="AY9" s="106">
        <v>12.41</v>
      </c>
      <c r="AZ9" s="106"/>
      <c r="BA9" s="106"/>
      <c r="BB9" s="67" t="s">
        <v>1</v>
      </c>
      <c r="BC9" s="107">
        <f>AU9*AY9</f>
        <v>0</v>
      </c>
      <c r="BD9" s="107"/>
      <c r="BE9" s="107"/>
      <c r="BF9" s="107"/>
      <c r="BG9" s="73"/>
      <c r="BH9" s="108" t="s">
        <v>18</v>
      </c>
      <c r="BI9" s="109"/>
      <c r="BJ9" s="109"/>
      <c r="BK9" s="109"/>
      <c r="BL9" s="109"/>
      <c r="BM9" s="67" t="s">
        <v>0</v>
      </c>
      <c r="BN9" s="109">
        <v>0</v>
      </c>
      <c r="BO9" s="109"/>
      <c r="BP9" s="109"/>
      <c r="BQ9" s="67" t="s">
        <v>16</v>
      </c>
      <c r="BR9" s="106">
        <v>12.41</v>
      </c>
      <c r="BS9" s="106"/>
      <c r="BT9" s="106"/>
      <c r="BU9" s="67" t="s">
        <v>1</v>
      </c>
      <c r="BV9" s="107">
        <f>BN9*BR9</f>
        <v>0</v>
      </c>
      <c r="BW9" s="107"/>
      <c r="BX9" s="107"/>
      <c r="BY9" s="107"/>
      <c r="BZ9" s="73"/>
    </row>
    <row r="10" spans="2:78" ht="11.25" customHeight="1" x14ac:dyDescent="0.2">
      <c r="B10" s="69"/>
      <c r="C10" s="108" t="s">
        <v>19</v>
      </c>
      <c r="D10" s="109"/>
      <c r="E10" s="109"/>
      <c r="F10" s="109"/>
      <c r="G10" s="109"/>
      <c r="H10" s="67" t="s">
        <v>0</v>
      </c>
      <c r="I10" s="109">
        <v>0</v>
      </c>
      <c r="J10" s="109"/>
      <c r="K10" s="109"/>
      <c r="L10" s="67" t="s">
        <v>16</v>
      </c>
      <c r="M10" s="106">
        <v>47</v>
      </c>
      <c r="N10" s="106"/>
      <c r="O10" s="106"/>
      <c r="P10" s="67" t="s">
        <v>1</v>
      </c>
      <c r="Q10" s="107">
        <f>I10*M10</f>
        <v>0</v>
      </c>
      <c r="R10" s="107"/>
      <c r="S10" s="107"/>
      <c r="T10" s="107"/>
      <c r="U10" s="73"/>
      <c r="V10" s="108" t="s">
        <v>19</v>
      </c>
      <c r="W10" s="109"/>
      <c r="X10" s="109"/>
      <c r="Y10" s="109"/>
      <c r="Z10" s="109"/>
      <c r="AA10" s="67" t="s">
        <v>0</v>
      </c>
      <c r="AB10" s="109">
        <v>12</v>
      </c>
      <c r="AC10" s="109"/>
      <c r="AD10" s="109"/>
      <c r="AE10" s="67" t="s">
        <v>16</v>
      </c>
      <c r="AF10" s="106">
        <v>47</v>
      </c>
      <c r="AG10" s="106"/>
      <c r="AH10" s="106"/>
      <c r="AI10" s="67" t="s">
        <v>1</v>
      </c>
      <c r="AJ10" s="107">
        <f>AB10*AF10</f>
        <v>564</v>
      </c>
      <c r="AK10" s="107"/>
      <c r="AL10" s="107"/>
      <c r="AM10" s="107"/>
      <c r="AN10" s="73"/>
      <c r="AO10" s="108" t="s">
        <v>19</v>
      </c>
      <c r="AP10" s="109"/>
      <c r="AQ10" s="109"/>
      <c r="AR10" s="109"/>
      <c r="AS10" s="109"/>
      <c r="AT10" s="67" t="s">
        <v>0</v>
      </c>
      <c r="AU10" s="109">
        <v>0</v>
      </c>
      <c r="AV10" s="109"/>
      <c r="AW10" s="109"/>
      <c r="AX10" s="67" t="s">
        <v>16</v>
      </c>
      <c r="AY10" s="106">
        <v>47</v>
      </c>
      <c r="AZ10" s="106"/>
      <c r="BA10" s="106"/>
      <c r="BB10" s="67" t="s">
        <v>1</v>
      </c>
      <c r="BC10" s="107">
        <f>AU10*AY10</f>
        <v>0</v>
      </c>
      <c r="BD10" s="107"/>
      <c r="BE10" s="107"/>
      <c r="BF10" s="107"/>
      <c r="BG10" s="73"/>
      <c r="BH10" s="108" t="s">
        <v>19</v>
      </c>
      <c r="BI10" s="109"/>
      <c r="BJ10" s="109"/>
      <c r="BK10" s="109"/>
      <c r="BL10" s="109"/>
      <c r="BM10" s="67" t="s">
        <v>0</v>
      </c>
      <c r="BN10" s="109">
        <v>0</v>
      </c>
      <c r="BO10" s="109"/>
      <c r="BP10" s="109"/>
      <c r="BQ10" s="67" t="s">
        <v>16</v>
      </c>
      <c r="BR10" s="106">
        <v>47</v>
      </c>
      <c r="BS10" s="106"/>
      <c r="BT10" s="106"/>
      <c r="BU10" s="67" t="s">
        <v>1</v>
      </c>
      <c r="BV10" s="107">
        <f>BN10*BR10</f>
        <v>0</v>
      </c>
      <c r="BW10" s="107"/>
      <c r="BX10" s="107"/>
      <c r="BY10" s="107"/>
      <c r="BZ10" s="73"/>
    </row>
    <row r="11" spans="2:78" ht="11.25" customHeight="1" x14ac:dyDescent="0.2">
      <c r="B11" s="69"/>
      <c r="C11" s="108" t="s">
        <v>20</v>
      </c>
      <c r="D11" s="109"/>
      <c r="E11" s="109"/>
      <c r="F11" s="109"/>
      <c r="G11" s="109"/>
      <c r="H11" s="67" t="s">
        <v>0</v>
      </c>
      <c r="I11" s="109">
        <v>0</v>
      </c>
      <c r="J11" s="109"/>
      <c r="K11" s="109"/>
      <c r="L11" s="67" t="s">
        <v>16</v>
      </c>
      <c r="M11" s="106">
        <v>7</v>
      </c>
      <c r="N11" s="106"/>
      <c r="O11" s="106"/>
      <c r="P11" s="67" t="s">
        <v>1</v>
      </c>
      <c r="Q11" s="110">
        <f>I11*M11</f>
        <v>0</v>
      </c>
      <c r="R11" s="110"/>
      <c r="S11" s="110"/>
      <c r="T11" s="110"/>
      <c r="U11" s="73"/>
      <c r="V11" s="108" t="s">
        <v>20</v>
      </c>
      <c r="W11" s="109"/>
      <c r="X11" s="109"/>
      <c r="Y11" s="109"/>
      <c r="Z11" s="109"/>
      <c r="AA11" s="67" t="s">
        <v>0</v>
      </c>
      <c r="AB11" s="109">
        <v>0</v>
      </c>
      <c r="AC11" s="109"/>
      <c r="AD11" s="109"/>
      <c r="AE11" s="67" t="s">
        <v>16</v>
      </c>
      <c r="AF11" s="106">
        <v>7</v>
      </c>
      <c r="AG11" s="106"/>
      <c r="AH11" s="106"/>
      <c r="AI11" s="67" t="s">
        <v>1</v>
      </c>
      <c r="AJ11" s="110">
        <f>AB11*AF11</f>
        <v>0</v>
      </c>
      <c r="AK11" s="110"/>
      <c r="AL11" s="110"/>
      <c r="AM11" s="110"/>
      <c r="AN11" s="73"/>
      <c r="AO11" s="108" t="s">
        <v>20</v>
      </c>
      <c r="AP11" s="109"/>
      <c r="AQ11" s="109"/>
      <c r="AR11" s="109"/>
      <c r="AS11" s="109"/>
      <c r="AT11" s="67" t="s">
        <v>0</v>
      </c>
      <c r="AU11" s="109">
        <v>0</v>
      </c>
      <c r="AV11" s="109"/>
      <c r="AW11" s="109"/>
      <c r="AX11" s="67" t="s">
        <v>16</v>
      </c>
      <c r="AY11" s="106">
        <v>7</v>
      </c>
      <c r="AZ11" s="106"/>
      <c r="BA11" s="106"/>
      <c r="BB11" s="67" t="s">
        <v>1</v>
      </c>
      <c r="BC11" s="110">
        <f>AU11*AY11</f>
        <v>0</v>
      </c>
      <c r="BD11" s="110"/>
      <c r="BE11" s="110"/>
      <c r="BF11" s="110"/>
      <c r="BG11" s="73"/>
      <c r="BH11" s="108" t="s">
        <v>20</v>
      </c>
      <c r="BI11" s="109"/>
      <c r="BJ11" s="109"/>
      <c r="BK11" s="109"/>
      <c r="BL11" s="109"/>
      <c r="BM11" s="67" t="s">
        <v>0</v>
      </c>
      <c r="BN11" s="109">
        <v>0</v>
      </c>
      <c r="BO11" s="109"/>
      <c r="BP11" s="109"/>
      <c r="BQ11" s="67" t="s">
        <v>16</v>
      </c>
      <c r="BR11" s="106">
        <v>7</v>
      </c>
      <c r="BS11" s="106"/>
      <c r="BT11" s="106"/>
      <c r="BU11" s="67" t="s">
        <v>1</v>
      </c>
      <c r="BV11" s="110">
        <f>BN11*BR11</f>
        <v>0</v>
      </c>
      <c r="BW11" s="110"/>
      <c r="BX11" s="110"/>
      <c r="BY11" s="110"/>
      <c r="BZ11" s="73"/>
    </row>
    <row r="12" spans="2:78" ht="11.25" customHeight="1" x14ac:dyDescent="0.2">
      <c r="B12" s="69"/>
      <c r="C12" s="83"/>
      <c r="Q12" s="111">
        <f>Q5+Q6+Q7+Q8+Q9+Q10+Q11</f>
        <v>304.27</v>
      </c>
      <c r="R12" s="112"/>
      <c r="S12" s="112"/>
      <c r="T12" s="112"/>
      <c r="U12" s="73"/>
      <c r="V12" s="83"/>
      <c r="AJ12" s="111">
        <f>AJ5+AJ6+AJ7+AJ8+AJ9+AJ10+AJ11</f>
        <v>13812.900000000001</v>
      </c>
      <c r="AK12" s="112"/>
      <c r="AL12" s="112"/>
      <c r="AM12" s="112"/>
      <c r="AN12" s="73"/>
      <c r="AO12" s="83"/>
      <c r="BC12" s="111">
        <f>BC5+BC6+BC7+BC8+BC9+BC10+BC11</f>
        <v>0</v>
      </c>
      <c r="BD12" s="112"/>
      <c r="BE12" s="112"/>
      <c r="BF12" s="112"/>
      <c r="BG12" s="73"/>
      <c r="BH12" s="83"/>
      <c r="BV12" s="111">
        <f>BV5+BV6+BV7+BV8+BV9+BV10+BV11</f>
        <v>0</v>
      </c>
      <c r="BW12" s="112"/>
      <c r="BX12" s="112"/>
      <c r="BY12" s="112"/>
      <c r="BZ12" s="73"/>
    </row>
    <row r="13" spans="2:78" ht="11.25" customHeight="1" x14ac:dyDescent="0.2">
      <c r="B13" s="69"/>
      <c r="C13" s="83"/>
      <c r="D13" s="109" t="s">
        <v>22</v>
      </c>
      <c r="E13" s="109"/>
      <c r="F13" s="109"/>
      <c r="G13" s="109"/>
      <c r="H13" s="109"/>
      <c r="I13" s="109"/>
      <c r="J13" s="67" t="s">
        <v>0</v>
      </c>
      <c r="K13" s="116">
        <f>(I5*6.4)*R13</f>
        <v>3110.4</v>
      </c>
      <c r="L13" s="116"/>
      <c r="M13" s="116"/>
      <c r="Q13" s="82" t="s">
        <v>16</v>
      </c>
      <c r="R13" s="117">
        <v>18</v>
      </c>
      <c r="S13" s="117"/>
      <c r="T13" s="117"/>
      <c r="U13" s="73"/>
      <c r="V13" s="83"/>
      <c r="W13" s="109" t="s">
        <v>22</v>
      </c>
      <c r="X13" s="109"/>
      <c r="Y13" s="109"/>
      <c r="Z13" s="109"/>
      <c r="AA13" s="109"/>
      <c r="AB13" s="109"/>
      <c r="AC13" s="67" t="s">
        <v>0</v>
      </c>
      <c r="AD13" s="116">
        <f>(AB5*6.4)*AK13</f>
        <v>8179.2000000000007</v>
      </c>
      <c r="AE13" s="116"/>
      <c r="AF13" s="116"/>
      <c r="AJ13" s="82" t="s">
        <v>16</v>
      </c>
      <c r="AK13" s="117">
        <v>1</v>
      </c>
      <c r="AL13" s="117"/>
      <c r="AM13" s="117"/>
      <c r="AN13" s="73"/>
      <c r="AO13" s="83"/>
      <c r="AP13" s="109" t="s">
        <v>22</v>
      </c>
      <c r="AQ13" s="109"/>
      <c r="AR13" s="109"/>
      <c r="AS13" s="109"/>
      <c r="AT13" s="109"/>
      <c r="AU13" s="109"/>
      <c r="AV13" s="67" t="s">
        <v>0</v>
      </c>
      <c r="AW13" s="116">
        <f>(AU5*6.4)*BD13</f>
        <v>0</v>
      </c>
      <c r="AX13" s="116"/>
      <c r="AY13" s="116"/>
      <c r="BC13" s="82" t="s">
        <v>16</v>
      </c>
      <c r="BD13" s="117"/>
      <c r="BE13" s="117"/>
      <c r="BF13" s="117"/>
      <c r="BG13" s="73"/>
      <c r="BH13" s="83"/>
      <c r="BI13" s="109" t="s">
        <v>22</v>
      </c>
      <c r="BJ13" s="109"/>
      <c r="BK13" s="109"/>
      <c r="BL13" s="109"/>
      <c r="BM13" s="109"/>
      <c r="BN13" s="109"/>
      <c r="BO13" s="67" t="s">
        <v>0</v>
      </c>
      <c r="BP13" s="116">
        <f>(BN5*6.4)*BW13</f>
        <v>0</v>
      </c>
      <c r="BQ13" s="116"/>
      <c r="BR13" s="116"/>
      <c r="BV13" s="82" t="s">
        <v>16</v>
      </c>
      <c r="BW13" s="117"/>
      <c r="BX13" s="117"/>
      <c r="BY13" s="117"/>
      <c r="BZ13" s="73"/>
    </row>
    <row r="14" spans="2:78" ht="11.25" customHeight="1" x14ac:dyDescent="0.2">
      <c r="B14" s="69"/>
      <c r="C14" s="75"/>
      <c r="D14" s="113" t="s">
        <v>78</v>
      </c>
      <c r="E14" s="113"/>
      <c r="F14" s="113"/>
      <c r="G14" s="113"/>
      <c r="H14" s="113"/>
      <c r="I14" s="113"/>
      <c r="J14" s="65" t="s">
        <v>0</v>
      </c>
      <c r="K14" s="113">
        <v>85</v>
      </c>
      <c r="L14" s="113"/>
      <c r="M14" s="113"/>
      <c r="N14" s="65"/>
      <c r="O14" s="65"/>
      <c r="P14" s="65"/>
      <c r="Q14" s="114">
        <f>Q12*R13</f>
        <v>5476.86</v>
      </c>
      <c r="R14" s="115"/>
      <c r="S14" s="115"/>
      <c r="T14" s="115"/>
      <c r="U14" s="76"/>
      <c r="V14" s="75"/>
      <c r="W14" s="113" t="s">
        <v>78</v>
      </c>
      <c r="X14" s="113"/>
      <c r="Y14" s="113"/>
      <c r="Z14" s="113"/>
      <c r="AA14" s="113"/>
      <c r="AB14" s="113"/>
      <c r="AC14" s="65" t="s">
        <v>0</v>
      </c>
      <c r="AD14" s="113">
        <v>0</v>
      </c>
      <c r="AE14" s="113"/>
      <c r="AF14" s="113"/>
      <c r="AG14" s="65"/>
      <c r="AH14" s="65"/>
      <c r="AI14" s="65"/>
      <c r="AJ14" s="114">
        <f>AJ12*AK13</f>
        <v>13812.900000000001</v>
      </c>
      <c r="AK14" s="115"/>
      <c r="AL14" s="115"/>
      <c r="AM14" s="115"/>
      <c r="AN14" s="76"/>
      <c r="AO14" s="75"/>
      <c r="AP14" s="113" t="s">
        <v>78</v>
      </c>
      <c r="AQ14" s="113"/>
      <c r="AR14" s="113"/>
      <c r="AS14" s="113"/>
      <c r="AT14" s="113"/>
      <c r="AU14" s="113"/>
      <c r="AV14" s="65" t="s">
        <v>0</v>
      </c>
      <c r="AW14" s="113">
        <v>0</v>
      </c>
      <c r="AX14" s="113"/>
      <c r="AY14" s="113"/>
      <c r="AZ14" s="65"/>
      <c r="BA14" s="65"/>
      <c r="BB14" s="65"/>
      <c r="BC14" s="114">
        <f>BC12*BD13</f>
        <v>0</v>
      </c>
      <c r="BD14" s="115"/>
      <c r="BE14" s="115"/>
      <c r="BF14" s="115"/>
      <c r="BG14" s="76"/>
      <c r="BH14" s="75"/>
      <c r="BI14" s="113" t="s">
        <v>78</v>
      </c>
      <c r="BJ14" s="113"/>
      <c r="BK14" s="113"/>
      <c r="BL14" s="113"/>
      <c r="BM14" s="113"/>
      <c r="BN14" s="113"/>
      <c r="BO14" s="65" t="s">
        <v>0</v>
      </c>
      <c r="BP14" s="113">
        <v>0</v>
      </c>
      <c r="BQ14" s="113"/>
      <c r="BR14" s="113"/>
      <c r="BS14" s="65"/>
      <c r="BT14" s="65"/>
      <c r="BU14" s="65"/>
      <c r="BV14" s="114">
        <f>BV12*BW13</f>
        <v>0</v>
      </c>
      <c r="BW14" s="115"/>
      <c r="BX14" s="115"/>
      <c r="BY14" s="115"/>
      <c r="BZ14" s="76"/>
    </row>
    <row r="15" spans="2:78" ht="3" customHeight="1" x14ac:dyDescent="0.2">
      <c r="B15" s="69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</row>
    <row r="16" spans="2:78" ht="11.25" customHeight="1" x14ac:dyDescent="0.2">
      <c r="B16" s="69"/>
      <c r="C16" s="102" t="s">
        <v>15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4"/>
      <c r="V16" s="102" t="s">
        <v>15</v>
      </c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4"/>
      <c r="AO16" s="102" t="s">
        <v>15</v>
      </c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4"/>
      <c r="BH16" s="102" t="s">
        <v>15</v>
      </c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4"/>
    </row>
    <row r="17" spans="2:78" ht="11.25" customHeight="1" x14ac:dyDescent="0.2">
      <c r="B17" s="69"/>
      <c r="C17" s="83"/>
      <c r="I17" s="105"/>
      <c r="J17" s="105"/>
      <c r="K17" s="105"/>
      <c r="L17" s="67" t="s">
        <v>16</v>
      </c>
      <c r="M17" s="105"/>
      <c r="N17" s="105"/>
      <c r="O17" s="105"/>
      <c r="U17" s="73"/>
      <c r="V17" s="83"/>
      <c r="AB17" s="105"/>
      <c r="AC17" s="105"/>
      <c r="AD17" s="105"/>
      <c r="AE17" s="67" t="s">
        <v>16</v>
      </c>
      <c r="AF17" s="105"/>
      <c r="AG17" s="105"/>
      <c r="AH17" s="105"/>
      <c r="AN17" s="73"/>
      <c r="AO17" s="83"/>
      <c r="AU17" s="105"/>
      <c r="AV17" s="105"/>
      <c r="AW17" s="105"/>
      <c r="AX17" s="67" t="s">
        <v>16</v>
      </c>
      <c r="AY17" s="105"/>
      <c r="AZ17" s="105"/>
      <c r="BA17" s="105"/>
      <c r="BG17" s="73"/>
      <c r="BH17" s="83"/>
      <c r="BN17" s="105"/>
      <c r="BO17" s="105"/>
      <c r="BP17" s="105"/>
      <c r="BQ17" s="67" t="s">
        <v>16</v>
      </c>
      <c r="BR17" s="105"/>
      <c r="BS17" s="105"/>
      <c r="BT17" s="105"/>
      <c r="BZ17" s="73"/>
    </row>
    <row r="18" spans="2:78" ht="11.25" customHeight="1" x14ac:dyDescent="0.2">
      <c r="B18" s="69"/>
      <c r="C18" s="108" t="s">
        <v>21</v>
      </c>
      <c r="D18" s="118"/>
      <c r="E18" s="118"/>
      <c r="F18" s="118"/>
      <c r="G18" s="118"/>
      <c r="H18" s="67" t="s">
        <v>0</v>
      </c>
      <c r="I18" s="106">
        <f>(I17*M17)/144</f>
        <v>0</v>
      </c>
      <c r="J18" s="106"/>
      <c r="K18" s="106"/>
      <c r="L18" s="67" t="s">
        <v>16</v>
      </c>
      <c r="M18" s="106">
        <v>9.15</v>
      </c>
      <c r="N18" s="106"/>
      <c r="O18" s="106"/>
      <c r="P18" s="67" t="s">
        <v>1</v>
      </c>
      <c r="Q18" s="107">
        <f>I18*M18</f>
        <v>0</v>
      </c>
      <c r="R18" s="107"/>
      <c r="S18" s="107"/>
      <c r="T18" s="107"/>
      <c r="U18" s="73"/>
      <c r="V18" s="108" t="s">
        <v>21</v>
      </c>
      <c r="W18" s="109"/>
      <c r="X18" s="109"/>
      <c r="Y18" s="109"/>
      <c r="Z18" s="109"/>
      <c r="AA18" s="67" t="s">
        <v>0</v>
      </c>
      <c r="AB18" s="106">
        <f>(AB17*AF17)/144</f>
        <v>0</v>
      </c>
      <c r="AC18" s="106"/>
      <c r="AD18" s="106"/>
      <c r="AE18" s="67" t="s">
        <v>16</v>
      </c>
      <c r="AF18" s="106">
        <v>9.15</v>
      </c>
      <c r="AG18" s="106"/>
      <c r="AH18" s="106"/>
      <c r="AI18" s="67" t="s">
        <v>1</v>
      </c>
      <c r="AJ18" s="107">
        <f>AB18*AF18</f>
        <v>0</v>
      </c>
      <c r="AK18" s="107"/>
      <c r="AL18" s="107"/>
      <c r="AM18" s="107"/>
      <c r="AN18" s="73"/>
      <c r="AO18" s="108" t="s">
        <v>21</v>
      </c>
      <c r="AP18" s="109"/>
      <c r="AQ18" s="109"/>
      <c r="AR18" s="109"/>
      <c r="AS18" s="109"/>
      <c r="AT18" s="67" t="s">
        <v>0</v>
      </c>
      <c r="AU18" s="106">
        <f>(AU17*AY17)/144</f>
        <v>0</v>
      </c>
      <c r="AV18" s="106"/>
      <c r="AW18" s="106"/>
      <c r="AX18" s="67" t="s">
        <v>16</v>
      </c>
      <c r="AY18" s="106">
        <v>9.15</v>
      </c>
      <c r="AZ18" s="106"/>
      <c r="BA18" s="106"/>
      <c r="BB18" s="67" t="s">
        <v>1</v>
      </c>
      <c r="BC18" s="107">
        <f>AU18*AY18</f>
        <v>0</v>
      </c>
      <c r="BD18" s="107"/>
      <c r="BE18" s="107"/>
      <c r="BF18" s="107"/>
      <c r="BG18" s="73"/>
      <c r="BH18" s="108" t="s">
        <v>21</v>
      </c>
      <c r="BI18" s="109"/>
      <c r="BJ18" s="109"/>
      <c r="BK18" s="109"/>
      <c r="BL18" s="109"/>
      <c r="BM18" s="67" t="s">
        <v>0</v>
      </c>
      <c r="BN18" s="106">
        <f>(BN17*BR17)/144</f>
        <v>0</v>
      </c>
      <c r="BO18" s="106"/>
      <c r="BP18" s="106"/>
      <c r="BQ18" s="67" t="s">
        <v>16</v>
      </c>
      <c r="BR18" s="106">
        <v>9.15</v>
      </c>
      <c r="BS18" s="106"/>
      <c r="BT18" s="106"/>
      <c r="BU18" s="67" t="s">
        <v>1</v>
      </c>
      <c r="BV18" s="107">
        <f>BN18*BR18</f>
        <v>0</v>
      </c>
      <c r="BW18" s="107"/>
      <c r="BX18" s="107"/>
      <c r="BY18" s="107"/>
      <c r="BZ18" s="73"/>
    </row>
    <row r="19" spans="2:78" ht="11.25" customHeight="1" x14ac:dyDescent="0.2">
      <c r="B19" s="69"/>
      <c r="C19" s="108" t="s">
        <v>43</v>
      </c>
      <c r="D19" s="118"/>
      <c r="E19" s="118"/>
      <c r="F19" s="118"/>
      <c r="G19" s="118"/>
      <c r="H19" s="67" t="s">
        <v>0</v>
      </c>
      <c r="I19" s="109">
        <v>0</v>
      </c>
      <c r="J19" s="109"/>
      <c r="K19" s="109"/>
      <c r="L19" s="67" t="s">
        <v>16</v>
      </c>
      <c r="M19" s="106">
        <v>0.15</v>
      </c>
      <c r="N19" s="106"/>
      <c r="O19" s="106"/>
      <c r="P19" s="67" t="s">
        <v>1</v>
      </c>
      <c r="Q19" s="107">
        <f>(I19*M19)*M17</f>
        <v>0</v>
      </c>
      <c r="R19" s="107"/>
      <c r="S19" s="107"/>
      <c r="T19" s="107"/>
      <c r="U19" s="73"/>
      <c r="V19" s="108" t="s">
        <v>43</v>
      </c>
      <c r="W19" s="109"/>
      <c r="X19" s="109"/>
      <c r="Y19" s="109"/>
      <c r="Z19" s="109"/>
      <c r="AA19" s="67" t="s">
        <v>0</v>
      </c>
      <c r="AB19" s="109">
        <v>0</v>
      </c>
      <c r="AC19" s="109"/>
      <c r="AD19" s="109"/>
      <c r="AE19" s="67" t="s">
        <v>16</v>
      </c>
      <c r="AF19" s="106">
        <v>0.15</v>
      </c>
      <c r="AG19" s="106"/>
      <c r="AH19" s="106"/>
      <c r="AI19" s="67" t="s">
        <v>1</v>
      </c>
      <c r="AJ19" s="107">
        <f>(AB19*AF19)*AF17</f>
        <v>0</v>
      </c>
      <c r="AK19" s="107"/>
      <c r="AL19" s="107"/>
      <c r="AM19" s="107"/>
      <c r="AN19" s="73"/>
      <c r="AO19" s="108" t="s">
        <v>43</v>
      </c>
      <c r="AP19" s="109"/>
      <c r="AQ19" s="109"/>
      <c r="AR19" s="109"/>
      <c r="AS19" s="109"/>
      <c r="AT19" s="67" t="s">
        <v>0</v>
      </c>
      <c r="AU19" s="109">
        <v>0</v>
      </c>
      <c r="AV19" s="109"/>
      <c r="AW19" s="109"/>
      <c r="AX19" s="67" t="s">
        <v>16</v>
      </c>
      <c r="AY19" s="106">
        <v>0.15</v>
      </c>
      <c r="AZ19" s="106"/>
      <c r="BA19" s="106"/>
      <c r="BB19" s="67" t="s">
        <v>1</v>
      </c>
      <c r="BC19" s="107">
        <f>(AU19*AY19)*AY17</f>
        <v>0</v>
      </c>
      <c r="BD19" s="107"/>
      <c r="BE19" s="107"/>
      <c r="BF19" s="107"/>
      <c r="BG19" s="73"/>
      <c r="BH19" s="108" t="s">
        <v>43</v>
      </c>
      <c r="BI19" s="109"/>
      <c r="BJ19" s="109"/>
      <c r="BK19" s="109"/>
      <c r="BL19" s="109"/>
      <c r="BM19" s="67" t="s">
        <v>0</v>
      </c>
      <c r="BN19" s="109">
        <v>0</v>
      </c>
      <c r="BO19" s="109"/>
      <c r="BP19" s="109"/>
      <c r="BQ19" s="67" t="s">
        <v>16</v>
      </c>
      <c r="BR19" s="106">
        <v>0.15</v>
      </c>
      <c r="BS19" s="106"/>
      <c r="BT19" s="106"/>
      <c r="BU19" s="67" t="s">
        <v>1</v>
      </c>
      <c r="BV19" s="107">
        <f>(BN19*BR19)*BR17</f>
        <v>0</v>
      </c>
      <c r="BW19" s="107"/>
      <c r="BX19" s="107"/>
      <c r="BY19" s="107"/>
      <c r="BZ19" s="73"/>
    </row>
    <row r="20" spans="2:78" ht="11.25" customHeight="1" x14ac:dyDescent="0.2">
      <c r="B20" s="69"/>
      <c r="C20" s="108" t="s">
        <v>44</v>
      </c>
      <c r="D20" s="118"/>
      <c r="E20" s="118"/>
      <c r="F20" s="118"/>
      <c r="G20" s="118"/>
      <c r="H20" s="67" t="s">
        <v>0</v>
      </c>
      <c r="I20" s="109">
        <v>0</v>
      </c>
      <c r="J20" s="109"/>
      <c r="K20" s="109"/>
      <c r="L20" s="67" t="s">
        <v>16</v>
      </c>
      <c r="M20" s="106">
        <v>0.15</v>
      </c>
      <c r="N20" s="106"/>
      <c r="O20" s="106"/>
      <c r="P20" s="67" t="s">
        <v>1</v>
      </c>
      <c r="Q20" s="107">
        <f>(I20*M20)*I17</f>
        <v>0</v>
      </c>
      <c r="R20" s="107"/>
      <c r="S20" s="107"/>
      <c r="T20" s="107"/>
      <c r="U20" s="73"/>
      <c r="V20" s="108" t="s">
        <v>44</v>
      </c>
      <c r="W20" s="109"/>
      <c r="X20" s="109"/>
      <c r="Y20" s="109"/>
      <c r="Z20" s="109"/>
      <c r="AA20" s="67" t="s">
        <v>0</v>
      </c>
      <c r="AB20" s="109">
        <v>0</v>
      </c>
      <c r="AC20" s="109"/>
      <c r="AD20" s="109"/>
      <c r="AE20" s="67" t="s">
        <v>16</v>
      </c>
      <c r="AF20" s="106">
        <v>0.15</v>
      </c>
      <c r="AG20" s="106"/>
      <c r="AH20" s="106"/>
      <c r="AI20" s="67" t="s">
        <v>1</v>
      </c>
      <c r="AJ20" s="107">
        <f>(AB20*AF20)*AB17</f>
        <v>0</v>
      </c>
      <c r="AK20" s="107"/>
      <c r="AL20" s="107"/>
      <c r="AM20" s="107"/>
      <c r="AN20" s="73"/>
      <c r="AO20" s="108" t="s">
        <v>44</v>
      </c>
      <c r="AP20" s="109"/>
      <c r="AQ20" s="109"/>
      <c r="AR20" s="109"/>
      <c r="AS20" s="109"/>
      <c r="AT20" s="67" t="s">
        <v>0</v>
      </c>
      <c r="AU20" s="109">
        <v>0</v>
      </c>
      <c r="AV20" s="109"/>
      <c r="AW20" s="109"/>
      <c r="AX20" s="67" t="s">
        <v>16</v>
      </c>
      <c r="AY20" s="106">
        <v>0.15</v>
      </c>
      <c r="AZ20" s="106"/>
      <c r="BA20" s="106"/>
      <c r="BB20" s="67" t="s">
        <v>1</v>
      </c>
      <c r="BC20" s="107">
        <f>(AU20*AY20)*AU17</f>
        <v>0</v>
      </c>
      <c r="BD20" s="107"/>
      <c r="BE20" s="107"/>
      <c r="BF20" s="107"/>
      <c r="BG20" s="73"/>
      <c r="BH20" s="108" t="s">
        <v>44</v>
      </c>
      <c r="BI20" s="109"/>
      <c r="BJ20" s="109"/>
      <c r="BK20" s="109"/>
      <c r="BL20" s="109"/>
      <c r="BM20" s="67" t="s">
        <v>0</v>
      </c>
      <c r="BN20" s="109">
        <v>0</v>
      </c>
      <c r="BO20" s="109"/>
      <c r="BP20" s="109"/>
      <c r="BQ20" s="67" t="s">
        <v>16</v>
      </c>
      <c r="BR20" s="106">
        <v>0.15</v>
      </c>
      <c r="BS20" s="106"/>
      <c r="BT20" s="106"/>
      <c r="BU20" s="67" t="s">
        <v>1</v>
      </c>
      <c r="BV20" s="107">
        <f>(BN20*BR20)*BN17</f>
        <v>0</v>
      </c>
      <c r="BW20" s="107"/>
      <c r="BX20" s="107"/>
      <c r="BY20" s="107"/>
      <c r="BZ20" s="73"/>
    </row>
    <row r="21" spans="2:78" ht="11.25" customHeight="1" x14ac:dyDescent="0.2">
      <c r="B21" s="69"/>
      <c r="C21" s="108" t="s">
        <v>17</v>
      </c>
      <c r="D21" s="118"/>
      <c r="E21" s="118"/>
      <c r="F21" s="118"/>
      <c r="G21" s="118"/>
      <c r="H21" s="67" t="s">
        <v>0</v>
      </c>
      <c r="I21" s="109">
        <v>0</v>
      </c>
      <c r="J21" s="109"/>
      <c r="K21" s="109"/>
      <c r="L21" s="67" t="s">
        <v>16</v>
      </c>
      <c r="M21" s="106">
        <v>31</v>
      </c>
      <c r="N21" s="106"/>
      <c r="O21" s="106"/>
      <c r="P21" s="67" t="s">
        <v>1</v>
      </c>
      <c r="Q21" s="107">
        <f>I21*M21</f>
        <v>0</v>
      </c>
      <c r="R21" s="107"/>
      <c r="S21" s="107"/>
      <c r="T21" s="107"/>
      <c r="U21" s="73"/>
      <c r="V21" s="108" t="s">
        <v>17</v>
      </c>
      <c r="W21" s="109"/>
      <c r="X21" s="109"/>
      <c r="Y21" s="109"/>
      <c r="Z21" s="109"/>
      <c r="AA21" s="67" t="s">
        <v>0</v>
      </c>
      <c r="AB21" s="109">
        <v>0</v>
      </c>
      <c r="AC21" s="109"/>
      <c r="AD21" s="109"/>
      <c r="AE21" s="67" t="s">
        <v>16</v>
      </c>
      <c r="AF21" s="106">
        <v>31</v>
      </c>
      <c r="AG21" s="106"/>
      <c r="AH21" s="106"/>
      <c r="AI21" s="67" t="s">
        <v>1</v>
      </c>
      <c r="AJ21" s="107">
        <f>AB21*AF21</f>
        <v>0</v>
      </c>
      <c r="AK21" s="107"/>
      <c r="AL21" s="107"/>
      <c r="AM21" s="107"/>
      <c r="AN21" s="73"/>
      <c r="AO21" s="108" t="s">
        <v>17</v>
      </c>
      <c r="AP21" s="109"/>
      <c r="AQ21" s="109"/>
      <c r="AR21" s="109"/>
      <c r="AS21" s="109"/>
      <c r="AT21" s="67" t="s">
        <v>0</v>
      </c>
      <c r="AU21" s="109">
        <v>0</v>
      </c>
      <c r="AV21" s="109"/>
      <c r="AW21" s="109"/>
      <c r="AX21" s="67" t="s">
        <v>16</v>
      </c>
      <c r="AY21" s="106">
        <v>31</v>
      </c>
      <c r="AZ21" s="106"/>
      <c r="BA21" s="106"/>
      <c r="BB21" s="67" t="s">
        <v>1</v>
      </c>
      <c r="BC21" s="107">
        <f>AU21*AY21</f>
        <v>0</v>
      </c>
      <c r="BD21" s="107"/>
      <c r="BE21" s="107"/>
      <c r="BF21" s="107"/>
      <c r="BG21" s="73"/>
      <c r="BH21" s="108" t="s">
        <v>17</v>
      </c>
      <c r="BI21" s="109"/>
      <c r="BJ21" s="109"/>
      <c r="BK21" s="109"/>
      <c r="BL21" s="109"/>
      <c r="BM21" s="67" t="s">
        <v>0</v>
      </c>
      <c r="BN21" s="109">
        <v>0</v>
      </c>
      <c r="BO21" s="109"/>
      <c r="BP21" s="109"/>
      <c r="BQ21" s="67" t="s">
        <v>16</v>
      </c>
      <c r="BR21" s="106">
        <v>31</v>
      </c>
      <c r="BS21" s="106"/>
      <c r="BT21" s="106"/>
      <c r="BU21" s="67" t="s">
        <v>1</v>
      </c>
      <c r="BV21" s="107">
        <f>BN21*BR21</f>
        <v>0</v>
      </c>
      <c r="BW21" s="107"/>
      <c r="BX21" s="107"/>
      <c r="BY21" s="107"/>
      <c r="BZ21" s="73"/>
    </row>
    <row r="22" spans="2:78" ht="11.25" customHeight="1" x14ac:dyDescent="0.2">
      <c r="B22" s="69"/>
      <c r="C22" s="108" t="s">
        <v>18</v>
      </c>
      <c r="D22" s="118"/>
      <c r="E22" s="118"/>
      <c r="F22" s="118"/>
      <c r="G22" s="118"/>
      <c r="H22" s="67" t="s">
        <v>0</v>
      </c>
      <c r="I22" s="109">
        <v>0</v>
      </c>
      <c r="J22" s="109"/>
      <c r="K22" s="109"/>
      <c r="L22" s="67" t="s">
        <v>16</v>
      </c>
      <c r="M22" s="106">
        <v>12.41</v>
      </c>
      <c r="N22" s="106"/>
      <c r="O22" s="106"/>
      <c r="P22" s="67" t="s">
        <v>1</v>
      </c>
      <c r="Q22" s="107">
        <f>I22*M22</f>
        <v>0</v>
      </c>
      <c r="R22" s="107"/>
      <c r="S22" s="107"/>
      <c r="T22" s="107"/>
      <c r="U22" s="73"/>
      <c r="V22" s="108" t="s">
        <v>18</v>
      </c>
      <c r="W22" s="109"/>
      <c r="X22" s="109"/>
      <c r="Y22" s="109"/>
      <c r="Z22" s="109"/>
      <c r="AA22" s="67" t="s">
        <v>0</v>
      </c>
      <c r="AB22" s="109">
        <v>0</v>
      </c>
      <c r="AC22" s="109"/>
      <c r="AD22" s="109"/>
      <c r="AE22" s="67" t="s">
        <v>16</v>
      </c>
      <c r="AF22" s="106">
        <v>12.41</v>
      </c>
      <c r="AG22" s="106"/>
      <c r="AH22" s="106"/>
      <c r="AI22" s="67" t="s">
        <v>1</v>
      </c>
      <c r="AJ22" s="107">
        <f>AB22*AF22</f>
        <v>0</v>
      </c>
      <c r="AK22" s="107"/>
      <c r="AL22" s="107"/>
      <c r="AM22" s="107"/>
      <c r="AN22" s="73"/>
      <c r="AO22" s="108" t="s">
        <v>18</v>
      </c>
      <c r="AP22" s="109"/>
      <c r="AQ22" s="109"/>
      <c r="AR22" s="109"/>
      <c r="AS22" s="109"/>
      <c r="AT22" s="67" t="s">
        <v>0</v>
      </c>
      <c r="AU22" s="109">
        <v>0</v>
      </c>
      <c r="AV22" s="109"/>
      <c r="AW22" s="109"/>
      <c r="AX22" s="67" t="s">
        <v>16</v>
      </c>
      <c r="AY22" s="106">
        <v>12.41</v>
      </c>
      <c r="AZ22" s="106"/>
      <c r="BA22" s="106"/>
      <c r="BB22" s="67" t="s">
        <v>1</v>
      </c>
      <c r="BC22" s="107">
        <f>AU22*AY22</f>
        <v>0</v>
      </c>
      <c r="BD22" s="107"/>
      <c r="BE22" s="107"/>
      <c r="BF22" s="107"/>
      <c r="BG22" s="73"/>
      <c r="BH22" s="108" t="s">
        <v>18</v>
      </c>
      <c r="BI22" s="109"/>
      <c r="BJ22" s="109"/>
      <c r="BK22" s="109"/>
      <c r="BL22" s="109"/>
      <c r="BM22" s="67" t="s">
        <v>0</v>
      </c>
      <c r="BN22" s="109">
        <v>0</v>
      </c>
      <c r="BO22" s="109"/>
      <c r="BP22" s="109"/>
      <c r="BQ22" s="67" t="s">
        <v>16</v>
      </c>
      <c r="BR22" s="106">
        <v>12.41</v>
      </c>
      <c r="BS22" s="106"/>
      <c r="BT22" s="106"/>
      <c r="BU22" s="67" t="s">
        <v>1</v>
      </c>
      <c r="BV22" s="107">
        <f>BN22*BR22</f>
        <v>0</v>
      </c>
      <c r="BW22" s="107"/>
      <c r="BX22" s="107"/>
      <c r="BY22" s="107"/>
      <c r="BZ22" s="73"/>
    </row>
    <row r="23" spans="2:78" ht="11.25" customHeight="1" x14ac:dyDescent="0.2">
      <c r="B23" s="69"/>
      <c r="C23" s="108" t="s">
        <v>19</v>
      </c>
      <c r="D23" s="118"/>
      <c r="E23" s="118"/>
      <c r="F23" s="118"/>
      <c r="G23" s="118"/>
      <c r="H23" s="67" t="s">
        <v>0</v>
      </c>
      <c r="I23" s="109">
        <v>0</v>
      </c>
      <c r="J23" s="109"/>
      <c r="K23" s="109"/>
      <c r="L23" s="67" t="s">
        <v>16</v>
      </c>
      <c r="M23" s="106">
        <v>47</v>
      </c>
      <c r="N23" s="106"/>
      <c r="O23" s="106"/>
      <c r="P23" s="67" t="s">
        <v>1</v>
      </c>
      <c r="Q23" s="107">
        <f>I23*M23</f>
        <v>0</v>
      </c>
      <c r="R23" s="107"/>
      <c r="S23" s="107"/>
      <c r="T23" s="107"/>
      <c r="U23" s="73"/>
      <c r="V23" s="108" t="s">
        <v>19</v>
      </c>
      <c r="W23" s="109"/>
      <c r="X23" s="109"/>
      <c r="Y23" s="109"/>
      <c r="Z23" s="109"/>
      <c r="AA23" s="67" t="s">
        <v>0</v>
      </c>
      <c r="AB23" s="109">
        <v>0</v>
      </c>
      <c r="AC23" s="109"/>
      <c r="AD23" s="109"/>
      <c r="AE23" s="67" t="s">
        <v>16</v>
      </c>
      <c r="AF23" s="106">
        <v>47</v>
      </c>
      <c r="AG23" s="106"/>
      <c r="AH23" s="106"/>
      <c r="AI23" s="67" t="s">
        <v>1</v>
      </c>
      <c r="AJ23" s="107">
        <f>AB23*AF23</f>
        <v>0</v>
      </c>
      <c r="AK23" s="107"/>
      <c r="AL23" s="107"/>
      <c r="AM23" s="107"/>
      <c r="AN23" s="73"/>
      <c r="AO23" s="108" t="s">
        <v>19</v>
      </c>
      <c r="AP23" s="109"/>
      <c r="AQ23" s="109"/>
      <c r="AR23" s="109"/>
      <c r="AS23" s="109"/>
      <c r="AT23" s="67" t="s">
        <v>0</v>
      </c>
      <c r="AU23" s="109">
        <v>0</v>
      </c>
      <c r="AV23" s="109"/>
      <c r="AW23" s="109"/>
      <c r="AX23" s="67" t="s">
        <v>16</v>
      </c>
      <c r="AY23" s="106">
        <v>47</v>
      </c>
      <c r="AZ23" s="106"/>
      <c r="BA23" s="106"/>
      <c r="BB23" s="67" t="s">
        <v>1</v>
      </c>
      <c r="BC23" s="107">
        <f>AU23*AY23</f>
        <v>0</v>
      </c>
      <c r="BD23" s="107"/>
      <c r="BE23" s="107"/>
      <c r="BF23" s="107"/>
      <c r="BG23" s="73"/>
      <c r="BH23" s="108" t="s">
        <v>19</v>
      </c>
      <c r="BI23" s="109"/>
      <c r="BJ23" s="109"/>
      <c r="BK23" s="109"/>
      <c r="BL23" s="109"/>
      <c r="BM23" s="67" t="s">
        <v>0</v>
      </c>
      <c r="BN23" s="109">
        <v>0</v>
      </c>
      <c r="BO23" s="109"/>
      <c r="BP23" s="109"/>
      <c r="BQ23" s="67" t="s">
        <v>16</v>
      </c>
      <c r="BR23" s="106">
        <v>47</v>
      </c>
      <c r="BS23" s="106"/>
      <c r="BT23" s="106"/>
      <c r="BU23" s="67" t="s">
        <v>1</v>
      </c>
      <c r="BV23" s="107">
        <f>BN23*BR23</f>
        <v>0</v>
      </c>
      <c r="BW23" s="107"/>
      <c r="BX23" s="107"/>
      <c r="BY23" s="107"/>
      <c r="BZ23" s="73"/>
    </row>
    <row r="24" spans="2:78" ht="11.25" customHeight="1" x14ac:dyDescent="0.2">
      <c r="B24" s="69"/>
      <c r="C24" s="108" t="s">
        <v>20</v>
      </c>
      <c r="D24" s="118"/>
      <c r="E24" s="118"/>
      <c r="F24" s="118"/>
      <c r="G24" s="118"/>
      <c r="H24" s="67" t="s">
        <v>0</v>
      </c>
      <c r="I24" s="109">
        <v>0</v>
      </c>
      <c r="J24" s="109"/>
      <c r="K24" s="109"/>
      <c r="L24" s="67" t="s">
        <v>16</v>
      </c>
      <c r="M24" s="106">
        <v>7</v>
      </c>
      <c r="N24" s="106"/>
      <c r="O24" s="106"/>
      <c r="P24" s="67" t="s">
        <v>1</v>
      </c>
      <c r="Q24" s="110">
        <f>I24*M24</f>
        <v>0</v>
      </c>
      <c r="R24" s="110"/>
      <c r="S24" s="110"/>
      <c r="T24" s="110"/>
      <c r="U24" s="73"/>
      <c r="V24" s="108" t="s">
        <v>20</v>
      </c>
      <c r="W24" s="109"/>
      <c r="X24" s="109"/>
      <c r="Y24" s="109"/>
      <c r="Z24" s="109"/>
      <c r="AA24" s="67" t="s">
        <v>0</v>
      </c>
      <c r="AB24" s="109">
        <v>0</v>
      </c>
      <c r="AC24" s="109"/>
      <c r="AD24" s="109"/>
      <c r="AE24" s="67" t="s">
        <v>16</v>
      </c>
      <c r="AF24" s="106">
        <v>7</v>
      </c>
      <c r="AG24" s="106"/>
      <c r="AH24" s="106"/>
      <c r="AI24" s="67" t="s">
        <v>1</v>
      </c>
      <c r="AJ24" s="110">
        <f>AB24*AF24</f>
        <v>0</v>
      </c>
      <c r="AK24" s="110"/>
      <c r="AL24" s="110"/>
      <c r="AM24" s="110"/>
      <c r="AN24" s="73"/>
      <c r="AO24" s="108" t="s">
        <v>20</v>
      </c>
      <c r="AP24" s="109"/>
      <c r="AQ24" s="109"/>
      <c r="AR24" s="109"/>
      <c r="AS24" s="109"/>
      <c r="AT24" s="67" t="s">
        <v>0</v>
      </c>
      <c r="AU24" s="109">
        <v>0</v>
      </c>
      <c r="AV24" s="109"/>
      <c r="AW24" s="109"/>
      <c r="AX24" s="67" t="s">
        <v>16</v>
      </c>
      <c r="AY24" s="106">
        <v>7</v>
      </c>
      <c r="AZ24" s="106"/>
      <c r="BA24" s="106"/>
      <c r="BB24" s="67" t="s">
        <v>1</v>
      </c>
      <c r="BC24" s="110">
        <f>AU24*AY24</f>
        <v>0</v>
      </c>
      <c r="BD24" s="110"/>
      <c r="BE24" s="110"/>
      <c r="BF24" s="110"/>
      <c r="BG24" s="73"/>
      <c r="BH24" s="108" t="s">
        <v>20</v>
      </c>
      <c r="BI24" s="109"/>
      <c r="BJ24" s="109"/>
      <c r="BK24" s="109"/>
      <c r="BL24" s="109"/>
      <c r="BM24" s="67" t="s">
        <v>0</v>
      </c>
      <c r="BN24" s="109">
        <v>0</v>
      </c>
      <c r="BO24" s="109"/>
      <c r="BP24" s="109"/>
      <c r="BQ24" s="67" t="s">
        <v>16</v>
      </c>
      <c r="BR24" s="106">
        <v>7</v>
      </c>
      <c r="BS24" s="106"/>
      <c r="BT24" s="106"/>
      <c r="BU24" s="67" t="s">
        <v>1</v>
      </c>
      <c r="BV24" s="110">
        <f>BN24*BR24</f>
        <v>0</v>
      </c>
      <c r="BW24" s="110"/>
      <c r="BX24" s="110"/>
      <c r="BY24" s="110"/>
      <c r="BZ24" s="73"/>
    </row>
    <row r="25" spans="2:78" ht="11.25" customHeight="1" x14ac:dyDescent="0.2">
      <c r="B25" s="69"/>
      <c r="C25" s="83"/>
      <c r="Q25" s="111">
        <f>Q18+Q19+Q20+Q21+Q22+Q23+Q24</f>
        <v>0</v>
      </c>
      <c r="R25" s="111"/>
      <c r="S25" s="111"/>
      <c r="T25" s="111"/>
      <c r="U25" s="73"/>
      <c r="V25" s="83"/>
      <c r="AJ25" s="111">
        <f>AJ18+AJ19+AJ20+AJ21+AJ22+AJ23+AJ24</f>
        <v>0</v>
      </c>
      <c r="AK25" s="112"/>
      <c r="AL25" s="112"/>
      <c r="AM25" s="112"/>
      <c r="AN25" s="73"/>
      <c r="AO25" s="83"/>
      <c r="BC25" s="111">
        <f>BC18+BC19+BC20+BC21+BC22+BC23+BC24</f>
        <v>0</v>
      </c>
      <c r="BD25" s="112"/>
      <c r="BE25" s="112"/>
      <c r="BF25" s="112"/>
      <c r="BG25" s="73"/>
      <c r="BH25" s="83"/>
      <c r="BV25" s="111">
        <f>BV18+BV19+BV20+BV21+BV22+BV23+BV24</f>
        <v>0</v>
      </c>
      <c r="BW25" s="112"/>
      <c r="BX25" s="112"/>
      <c r="BY25" s="112"/>
      <c r="BZ25" s="73"/>
    </row>
    <row r="26" spans="2:78" ht="11.25" customHeight="1" x14ac:dyDescent="0.2">
      <c r="B26" s="69"/>
      <c r="C26" s="83"/>
      <c r="D26" s="109" t="s">
        <v>22</v>
      </c>
      <c r="E26" s="109"/>
      <c r="F26" s="109"/>
      <c r="G26" s="109"/>
      <c r="H26" s="109"/>
      <c r="I26" s="109"/>
      <c r="J26" s="67" t="s">
        <v>0</v>
      </c>
      <c r="K26" s="116">
        <f>(I18*6.4)*R26</f>
        <v>0</v>
      </c>
      <c r="L26" s="116"/>
      <c r="M26" s="116"/>
      <c r="Q26" s="82" t="s">
        <v>16</v>
      </c>
      <c r="R26" s="117"/>
      <c r="S26" s="117"/>
      <c r="T26" s="117"/>
      <c r="U26" s="73"/>
      <c r="V26" s="83"/>
      <c r="W26" s="109" t="s">
        <v>22</v>
      </c>
      <c r="X26" s="109"/>
      <c r="Y26" s="109"/>
      <c r="Z26" s="109"/>
      <c r="AA26" s="109"/>
      <c r="AB26" s="109"/>
      <c r="AC26" s="67" t="s">
        <v>0</v>
      </c>
      <c r="AD26" s="116">
        <f>(AB18*6.4)*AK26</f>
        <v>0</v>
      </c>
      <c r="AE26" s="116"/>
      <c r="AF26" s="116"/>
      <c r="AJ26" s="82" t="s">
        <v>16</v>
      </c>
      <c r="AK26" s="117"/>
      <c r="AL26" s="117"/>
      <c r="AM26" s="117"/>
      <c r="AN26" s="73"/>
      <c r="AO26" s="83"/>
      <c r="AP26" s="109" t="s">
        <v>22</v>
      </c>
      <c r="AQ26" s="109"/>
      <c r="AR26" s="109"/>
      <c r="AS26" s="109"/>
      <c r="AT26" s="109"/>
      <c r="AU26" s="109"/>
      <c r="AV26" s="67" t="s">
        <v>0</v>
      </c>
      <c r="AW26" s="116">
        <f>(AU18*6.4)*BD26</f>
        <v>0</v>
      </c>
      <c r="AX26" s="116"/>
      <c r="AY26" s="116"/>
      <c r="BC26" s="82" t="s">
        <v>16</v>
      </c>
      <c r="BD26" s="117"/>
      <c r="BE26" s="117"/>
      <c r="BF26" s="117"/>
      <c r="BG26" s="73"/>
      <c r="BH26" s="83"/>
      <c r="BI26" s="109" t="s">
        <v>22</v>
      </c>
      <c r="BJ26" s="109"/>
      <c r="BK26" s="109"/>
      <c r="BL26" s="109"/>
      <c r="BM26" s="109"/>
      <c r="BN26" s="109"/>
      <c r="BO26" s="67" t="s">
        <v>0</v>
      </c>
      <c r="BP26" s="116">
        <f>(BN18*6.4)*BW26</f>
        <v>0</v>
      </c>
      <c r="BQ26" s="116"/>
      <c r="BR26" s="116"/>
      <c r="BV26" s="82" t="s">
        <v>16</v>
      </c>
      <c r="BW26" s="117"/>
      <c r="BX26" s="117"/>
      <c r="BY26" s="117"/>
      <c r="BZ26" s="73"/>
    </row>
    <row r="27" spans="2:78" ht="11.25" customHeight="1" x14ac:dyDescent="0.2">
      <c r="B27" s="69"/>
      <c r="C27" s="75"/>
      <c r="D27" s="113" t="s">
        <v>78</v>
      </c>
      <c r="E27" s="113"/>
      <c r="F27" s="113"/>
      <c r="G27" s="113"/>
      <c r="H27" s="113"/>
      <c r="I27" s="113"/>
      <c r="J27" s="65" t="s">
        <v>0</v>
      </c>
      <c r="K27" s="113">
        <v>0</v>
      </c>
      <c r="L27" s="113"/>
      <c r="M27" s="113"/>
      <c r="N27" s="65"/>
      <c r="O27" s="65"/>
      <c r="P27" s="65"/>
      <c r="Q27" s="114">
        <f>Q25*R26</f>
        <v>0</v>
      </c>
      <c r="R27" s="114"/>
      <c r="S27" s="114"/>
      <c r="T27" s="114"/>
      <c r="U27" s="76"/>
      <c r="V27" s="75"/>
      <c r="W27" s="113" t="s">
        <v>78</v>
      </c>
      <c r="X27" s="113"/>
      <c r="Y27" s="113"/>
      <c r="Z27" s="113"/>
      <c r="AA27" s="113"/>
      <c r="AB27" s="113"/>
      <c r="AC27" s="65" t="s">
        <v>0</v>
      </c>
      <c r="AD27" s="113">
        <v>0</v>
      </c>
      <c r="AE27" s="113"/>
      <c r="AF27" s="113"/>
      <c r="AG27" s="65"/>
      <c r="AH27" s="65"/>
      <c r="AI27" s="65"/>
      <c r="AJ27" s="114">
        <f>AJ25*AK26</f>
        <v>0</v>
      </c>
      <c r="AK27" s="115"/>
      <c r="AL27" s="115"/>
      <c r="AM27" s="115"/>
      <c r="AN27" s="76"/>
      <c r="AO27" s="75"/>
      <c r="AP27" s="113" t="s">
        <v>78</v>
      </c>
      <c r="AQ27" s="113"/>
      <c r="AR27" s="113"/>
      <c r="AS27" s="113"/>
      <c r="AT27" s="113"/>
      <c r="AU27" s="113"/>
      <c r="AV27" s="65" t="s">
        <v>0</v>
      </c>
      <c r="AW27" s="113">
        <v>0</v>
      </c>
      <c r="AX27" s="113"/>
      <c r="AY27" s="113"/>
      <c r="AZ27" s="65"/>
      <c r="BA27" s="65"/>
      <c r="BB27" s="65"/>
      <c r="BC27" s="114">
        <f>BC25*BD26</f>
        <v>0</v>
      </c>
      <c r="BD27" s="115"/>
      <c r="BE27" s="115"/>
      <c r="BF27" s="115"/>
      <c r="BG27" s="76"/>
      <c r="BH27" s="75"/>
      <c r="BI27" s="113" t="s">
        <v>78</v>
      </c>
      <c r="BJ27" s="113"/>
      <c r="BK27" s="113"/>
      <c r="BL27" s="113"/>
      <c r="BM27" s="113"/>
      <c r="BN27" s="113"/>
      <c r="BO27" s="65" t="s">
        <v>0</v>
      </c>
      <c r="BP27" s="113">
        <v>0</v>
      </c>
      <c r="BQ27" s="113"/>
      <c r="BR27" s="113"/>
      <c r="BS27" s="65"/>
      <c r="BT27" s="65"/>
      <c r="BU27" s="65"/>
      <c r="BV27" s="114">
        <f>BV25*BW26</f>
        <v>0</v>
      </c>
      <c r="BW27" s="115"/>
      <c r="BX27" s="115"/>
      <c r="BY27" s="115"/>
      <c r="BZ27" s="76"/>
    </row>
    <row r="28" spans="2:78" ht="3" customHeight="1" x14ac:dyDescent="0.2">
      <c r="B28" s="69"/>
      <c r="C28" s="80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80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80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80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80"/>
    </row>
    <row r="29" spans="2:78" ht="11.25" customHeight="1" x14ac:dyDescent="0.2">
      <c r="B29" s="69"/>
      <c r="C29" s="102" t="s">
        <v>15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4"/>
      <c r="V29" s="102" t="s">
        <v>15</v>
      </c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4"/>
      <c r="AO29" s="102" t="s">
        <v>15</v>
      </c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4"/>
      <c r="BH29" s="102" t="s">
        <v>15</v>
      </c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4"/>
    </row>
    <row r="30" spans="2:78" ht="11.25" customHeight="1" x14ac:dyDescent="0.2">
      <c r="B30" s="69"/>
      <c r="C30" s="83"/>
      <c r="I30" s="105"/>
      <c r="J30" s="105"/>
      <c r="K30" s="105"/>
      <c r="L30" s="67" t="s">
        <v>16</v>
      </c>
      <c r="M30" s="105"/>
      <c r="N30" s="105"/>
      <c r="O30" s="105"/>
      <c r="U30" s="73"/>
      <c r="V30" s="83"/>
      <c r="AB30" s="105"/>
      <c r="AC30" s="105"/>
      <c r="AD30" s="105"/>
      <c r="AE30" s="67" t="s">
        <v>16</v>
      </c>
      <c r="AF30" s="105"/>
      <c r="AG30" s="105"/>
      <c r="AH30" s="105"/>
      <c r="AN30" s="73"/>
      <c r="AO30" s="83"/>
      <c r="AU30" s="105"/>
      <c r="AV30" s="105"/>
      <c r="AW30" s="105"/>
      <c r="AX30" s="67" t="s">
        <v>16</v>
      </c>
      <c r="AY30" s="105"/>
      <c r="AZ30" s="105"/>
      <c r="BA30" s="105"/>
      <c r="BG30" s="73"/>
      <c r="BH30" s="83"/>
      <c r="BN30" s="105"/>
      <c r="BO30" s="105"/>
      <c r="BP30" s="105"/>
      <c r="BQ30" s="67" t="s">
        <v>16</v>
      </c>
      <c r="BR30" s="105"/>
      <c r="BS30" s="105"/>
      <c r="BT30" s="105"/>
      <c r="BZ30" s="73"/>
    </row>
    <row r="31" spans="2:78" ht="11.25" customHeight="1" x14ac:dyDescent="0.2">
      <c r="B31" s="69"/>
      <c r="C31" s="108" t="s">
        <v>21</v>
      </c>
      <c r="D31" s="109"/>
      <c r="E31" s="109"/>
      <c r="F31" s="109"/>
      <c r="G31" s="109"/>
      <c r="H31" s="67" t="s">
        <v>0</v>
      </c>
      <c r="I31" s="106">
        <f>(I30*M30)/144</f>
        <v>0</v>
      </c>
      <c r="J31" s="106"/>
      <c r="K31" s="106"/>
      <c r="L31" s="67" t="s">
        <v>16</v>
      </c>
      <c r="M31" s="106">
        <v>9.15</v>
      </c>
      <c r="N31" s="106"/>
      <c r="O31" s="106"/>
      <c r="P31" s="67" t="s">
        <v>1</v>
      </c>
      <c r="Q31" s="107">
        <f>I31*M31</f>
        <v>0</v>
      </c>
      <c r="R31" s="107"/>
      <c r="S31" s="107"/>
      <c r="T31" s="107"/>
      <c r="U31" s="73"/>
      <c r="V31" s="108" t="s">
        <v>21</v>
      </c>
      <c r="W31" s="109"/>
      <c r="X31" s="109"/>
      <c r="Y31" s="109"/>
      <c r="Z31" s="109"/>
      <c r="AA31" s="67" t="s">
        <v>0</v>
      </c>
      <c r="AB31" s="106">
        <f>(AB30*AF30)/144</f>
        <v>0</v>
      </c>
      <c r="AC31" s="106"/>
      <c r="AD31" s="106"/>
      <c r="AE31" s="67" t="s">
        <v>16</v>
      </c>
      <c r="AF31" s="106">
        <v>9.15</v>
      </c>
      <c r="AG31" s="106"/>
      <c r="AH31" s="106"/>
      <c r="AI31" s="67" t="s">
        <v>1</v>
      </c>
      <c r="AJ31" s="107">
        <f>AB31*AF31</f>
        <v>0</v>
      </c>
      <c r="AK31" s="107"/>
      <c r="AL31" s="107"/>
      <c r="AM31" s="107"/>
      <c r="AN31" s="73"/>
      <c r="AO31" s="108" t="s">
        <v>21</v>
      </c>
      <c r="AP31" s="109"/>
      <c r="AQ31" s="109"/>
      <c r="AR31" s="109"/>
      <c r="AS31" s="109"/>
      <c r="AT31" s="67" t="s">
        <v>0</v>
      </c>
      <c r="AU31" s="106">
        <f>(AU30*AY30)/144</f>
        <v>0</v>
      </c>
      <c r="AV31" s="106"/>
      <c r="AW31" s="106"/>
      <c r="AX31" s="67" t="s">
        <v>16</v>
      </c>
      <c r="AY31" s="106">
        <v>9.15</v>
      </c>
      <c r="AZ31" s="106"/>
      <c r="BA31" s="106"/>
      <c r="BB31" s="67" t="s">
        <v>1</v>
      </c>
      <c r="BC31" s="107">
        <f>AU31*AY31</f>
        <v>0</v>
      </c>
      <c r="BD31" s="107"/>
      <c r="BE31" s="107"/>
      <c r="BF31" s="107"/>
      <c r="BG31" s="73"/>
      <c r="BH31" s="108" t="s">
        <v>21</v>
      </c>
      <c r="BI31" s="109"/>
      <c r="BJ31" s="109"/>
      <c r="BK31" s="109"/>
      <c r="BL31" s="109"/>
      <c r="BM31" s="67" t="s">
        <v>0</v>
      </c>
      <c r="BN31" s="106">
        <f>(BN30*BR30)/144</f>
        <v>0</v>
      </c>
      <c r="BO31" s="106"/>
      <c r="BP31" s="106"/>
      <c r="BQ31" s="67" t="s">
        <v>16</v>
      </c>
      <c r="BR31" s="106">
        <v>9.15</v>
      </c>
      <c r="BS31" s="106"/>
      <c r="BT31" s="106"/>
      <c r="BU31" s="67" t="s">
        <v>1</v>
      </c>
      <c r="BV31" s="107">
        <f>BN31*BR31</f>
        <v>0</v>
      </c>
      <c r="BW31" s="107"/>
      <c r="BX31" s="107"/>
      <c r="BY31" s="107"/>
      <c r="BZ31" s="73"/>
    </row>
    <row r="32" spans="2:78" ht="11.25" customHeight="1" x14ac:dyDescent="0.2">
      <c r="B32" s="69"/>
      <c r="C32" s="108" t="s">
        <v>43</v>
      </c>
      <c r="D32" s="109"/>
      <c r="E32" s="109"/>
      <c r="F32" s="109"/>
      <c r="G32" s="109"/>
      <c r="H32" s="67" t="s">
        <v>0</v>
      </c>
      <c r="I32" s="109">
        <v>0</v>
      </c>
      <c r="J32" s="109"/>
      <c r="K32" s="109"/>
      <c r="L32" s="67" t="s">
        <v>16</v>
      </c>
      <c r="M32" s="106">
        <v>0.15</v>
      </c>
      <c r="N32" s="106"/>
      <c r="O32" s="106"/>
      <c r="P32" s="67" t="s">
        <v>1</v>
      </c>
      <c r="Q32" s="107">
        <f>(I32*M32)*M30</f>
        <v>0</v>
      </c>
      <c r="R32" s="107"/>
      <c r="S32" s="107"/>
      <c r="T32" s="107"/>
      <c r="U32" s="73"/>
      <c r="V32" s="108" t="s">
        <v>43</v>
      </c>
      <c r="W32" s="109"/>
      <c r="X32" s="109"/>
      <c r="Y32" s="109"/>
      <c r="Z32" s="109"/>
      <c r="AA32" s="67" t="s">
        <v>0</v>
      </c>
      <c r="AB32" s="109">
        <v>0</v>
      </c>
      <c r="AC32" s="109"/>
      <c r="AD32" s="109"/>
      <c r="AE32" s="67" t="s">
        <v>16</v>
      </c>
      <c r="AF32" s="106">
        <v>0.15</v>
      </c>
      <c r="AG32" s="106"/>
      <c r="AH32" s="106"/>
      <c r="AI32" s="67" t="s">
        <v>1</v>
      </c>
      <c r="AJ32" s="107">
        <f>(AB32*AF32)*AF30</f>
        <v>0</v>
      </c>
      <c r="AK32" s="107"/>
      <c r="AL32" s="107"/>
      <c r="AM32" s="107"/>
      <c r="AN32" s="73"/>
      <c r="AO32" s="108" t="s">
        <v>43</v>
      </c>
      <c r="AP32" s="109"/>
      <c r="AQ32" s="109"/>
      <c r="AR32" s="109"/>
      <c r="AS32" s="109"/>
      <c r="AT32" s="67" t="s">
        <v>0</v>
      </c>
      <c r="AU32" s="109">
        <v>0</v>
      </c>
      <c r="AV32" s="109"/>
      <c r="AW32" s="109"/>
      <c r="AX32" s="67" t="s">
        <v>16</v>
      </c>
      <c r="AY32" s="106">
        <v>0.15</v>
      </c>
      <c r="AZ32" s="106"/>
      <c r="BA32" s="106"/>
      <c r="BB32" s="67" t="s">
        <v>1</v>
      </c>
      <c r="BC32" s="107">
        <f>(AU32*AY32)*AY30</f>
        <v>0</v>
      </c>
      <c r="BD32" s="107"/>
      <c r="BE32" s="107"/>
      <c r="BF32" s="107"/>
      <c r="BG32" s="73"/>
      <c r="BH32" s="108" t="s">
        <v>43</v>
      </c>
      <c r="BI32" s="109"/>
      <c r="BJ32" s="109"/>
      <c r="BK32" s="109"/>
      <c r="BL32" s="109"/>
      <c r="BM32" s="67" t="s">
        <v>0</v>
      </c>
      <c r="BN32" s="109">
        <v>0</v>
      </c>
      <c r="BO32" s="109"/>
      <c r="BP32" s="109"/>
      <c r="BQ32" s="67" t="s">
        <v>16</v>
      </c>
      <c r="BR32" s="106">
        <v>0.15</v>
      </c>
      <c r="BS32" s="106"/>
      <c r="BT32" s="106"/>
      <c r="BU32" s="67" t="s">
        <v>1</v>
      </c>
      <c r="BV32" s="107">
        <f>(BN32*BR32)*BR30</f>
        <v>0</v>
      </c>
      <c r="BW32" s="107"/>
      <c r="BX32" s="107"/>
      <c r="BY32" s="107"/>
      <c r="BZ32" s="73"/>
    </row>
    <row r="33" spans="2:78" ht="11.25" customHeight="1" x14ac:dyDescent="0.2">
      <c r="B33" s="69"/>
      <c r="C33" s="108" t="s">
        <v>44</v>
      </c>
      <c r="D33" s="109"/>
      <c r="E33" s="109"/>
      <c r="F33" s="109"/>
      <c r="G33" s="109"/>
      <c r="H33" s="67" t="s">
        <v>0</v>
      </c>
      <c r="I33" s="109">
        <v>0</v>
      </c>
      <c r="J33" s="109"/>
      <c r="K33" s="109"/>
      <c r="L33" s="67" t="s">
        <v>16</v>
      </c>
      <c r="M33" s="106">
        <v>0.15</v>
      </c>
      <c r="N33" s="106"/>
      <c r="O33" s="106"/>
      <c r="P33" s="67" t="s">
        <v>1</v>
      </c>
      <c r="Q33" s="107">
        <f>(I33*M33)*I30</f>
        <v>0</v>
      </c>
      <c r="R33" s="107"/>
      <c r="S33" s="107"/>
      <c r="T33" s="107"/>
      <c r="U33" s="73"/>
      <c r="V33" s="108" t="s">
        <v>44</v>
      </c>
      <c r="W33" s="109"/>
      <c r="X33" s="109"/>
      <c r="Y33" s="109"/>
      <c r="Z33" s="109"/>
      <c r="AA33" s="67" t="s">
        <v>0</v>
      </c>
      <c r="AB33" s="109">
        <v>0</v>
      </c>
      <c r="AC33" s="109"/>
      <c r="AD33" s="109"/>
      <c r="AE33" s="67" t="s">
        <v>16</v>
      </c>
      <c r="AF33" s="106">
        <v>0.15</v>
      </c>
      <c r="AG33" s="106"/>
      <c r="AH33" s="106"/>
      <c r="AI33" s="67" t="s">
        <v>1</v>
      </c>
      <c r="AJ33" s="107">
        <f>(AB33*AF33)*AB30</f>
        <v>0</v>
      </c>
      <c r="AK33" s="107"/>
      <c r="AL33" s="107"/>
      <c r="AM33" s="107"/>
      <c r="AN33" s="73"/>
      <c r="AO33" s="108" t="s">
        <v>44</v>
      </c>
      <c r="AP33" s="109"/>
      <c r="AQ33" s="109"/>
      <c r="AR33" s="109"/>
      <c r="AS33" s="109"/>
      <c r="AT33" s="67" t="s">
        <v>0</v>
      </c>
      <c r="AU33" s="109">
        <v>0</v>
      </c>
      <c r="AV33" s="109"/>
      <c r="AW33" s="109"/>
      <c r="AX33" s="67" t="s">
        <v>16</v>
      </c>
      <c r="AY33" s="106">
        <v>0.15</v>
      </c>
      <c r="AZ33" s="106"/>
      <c r="BA33" s="106"/>
      <c r="BB33" s="67" t="s">
        <v>1</v>
      </c>
      <c r="BC33" s="107">
        <f>(AU33*AY33)*AU30</f>
        <v>0</v>
      </c>
      <c r="BD33" s="107"/>
      <c r="BE33" s="107"/>
      <c r="BF33" s="107"/>
      <c r="BG33" s="73"/>
      <c r="BH33" s="108" t="s">
        <v>44</v>
      </c>
      <c r="BI33" s="109"/>
      <c r="BJ33" s="109"/>
      <c r="BK33" s="109"/>
      <c r="BL33" s="109"/>
      <c r="BM33" s="67" t="s">
        <v>0</v>
      </c>
      <c r="BN33" s="109">
        <v>0</v>
      </c>
      <c r="BO33" s="109"/>
      <c r="BP33" s="109"/>
      <c r="BQ33" s="67" t="s">
        <v>16</v>
      </c>
      <c r="BR33" s="106">
        <v>0.15</v>
      </c>
      <c r="BS33" s="106"/>
      <c r="BT33" s="106"/>
      <c r="BU33" s="67" t="s">
        <v>1</v>
      </c>
      <c r="BV33" s="107">
        <f>(BN33*BR33)*BN30</f>
        <v>0</v>
      </c>
      <c r="BW33" s="107"/>
      <c r="BX33" s="107"/>
      <c r="BY33" s="107"/>
      <c r="BZ33" s="73"/>
    </row>
    <row r="34" spans="2:78" ht="11.25" customHeight="1" x14ac:dyDescent="0.2">
      <c r="B34" s="69"/>
      <c r="C34" s="108" t="s">
        <v>17</v>
      </c>
      <c r="D34" s="109"/>
      <c r="E34" s="109"/>
      <c r="F34" s="109"/>
      <c r="G34" s="109"/>
      <c r="H34" s="67" t="s">
        <v>0</v>
      </c>
      <c r="I34" s="109">
        <v>0</v>
      </c>
      <c r="J34" s="109"/>
      <c r="K34" s="109"/>
      <c r="L34" s="67" t="s">
        <v>16</v>
      </c>
      <c r="M34" s="106">
        <v>31</v>
      </c>
      <c r="N34" s="106"/>
      <c r="O34" s="106"/>
      <c r="P34" s="67" t="s">
        <v>1</v>
      </c>
      <c r="Q34" s="107">
        <f>I34*M34</f>
        <v>0</v>
      </c>
      <c r="R34" s="107"/>
      <c r="S34" s="107"/>
      <c r="T34" s="107"/>
      <c r="U34" s="73"/>
      <c r="V34" s="108" t="s">
        <v>17</v>
      </c>
      <c r="W34" s="109"/>
      <c r="X34" s="109"/>
      <c r="Y34" s="109"/>
      <c r="Z34" s="109"/>
      <c r="AA34" s="67" t="s">
        <v>0</v>
      </c>
      <c r="AB34" s="109">
        <v>0</v>
      </c>
      <c r="AC34" s="109"/>
      <c r="AD34" s="109"/>
      <c r="AE34" s="67" t="s">
        <v>16</v>
      </c>
      <c r="AF34" s="106">
        <v>31</v>
      </c>
      <c r="AG34" s="106"/>
      <c r="AH34" s="106"/>
      <c r="AI34" s="67" t="s">
        <v>1</v>
      </c>
      <c r="AJ34" s="107">
        <f>AB34*AF34</f>
        <v>0</v>
      </c>
      <c r="AK34" s="107"/>
      <c r="AL34" s="107"/>
      <c r="AM34" s="107"/>
      <c r="AN34" s="73"/>
      <c r="AO34" s="108" t="s">
        <v>17</v>
      </c>
      <c r="AP34" s="109"/>
      <c r="AQ34" s="109"/>
      <c r="AR34" s="109"/>
      <c r="AS34" s="109"/>
      <c r="AT34" s="67" t="s">
        <v>0</v>
      </c>
      <c r="AU34" s="109">
        <v>0</v>
      </c>
      <c r="AV34" s="109"/>
      <c r="AW34" s="109"/>
      <c r="AX34" s="67" t="s">
        <v>16</v>
      </c>
      <c r="AY34" s="106">
        <v>31</v>
      </c>
      <c r="AZ34" s="106"/>
      <c r="BA34" s="106"/>
      <c r="BB34" s="67" t="s">
        <v>1</v>
      </c>
      <c r="BC34" s="107">
        <f>AU34*AY34</f>
        <v>0</v>
      </c>
      <c r="BD34" s="107"/>
      <c r="BE34" s="107"/>
      <c r="BF34" s="107"/>
      <c r="BG34" s="73"/>
      <c r="BH34" s="108" t="s">
        <v>17</v>
      </c>
      <c r="BI34" s="109"/>
      <c r="BJ34" s="109"/>
      <c r="BK34" s="109"/>
      <c r="BL34" s="109"/>
      <c r="BM34" s="67" t="s">
        <v>0</v>
      </c>
      <c r="BN34" s="109">
        <v>0</v>
      </c>
      <c r="BO34" s="109"/>
      <c r="BP34" s="109"/>
      <c r="BQ34" s="67" t="s">
        <v>16</v>
      </c>
      <c r="BR34" s="106">
        <v>31</v>
      </c>
      <c r="BS34" s="106"/>
      <c r="BT34" s="106"/>
      <c r="BU34" s="67" t="s">
        <v>1</v>
      </c>
      <c r="BV34" s="107">
        <f>BN34*BR34</f>
        <v>0</v>
      </c>
      <c r="BW34" s="107"/>
      <c r="BX34" s="107"/>
      <c r="BY34" s="107"/>
      <c r="BZ34" s="73"/>
    </row>
    <row r="35" spans="2:78" ht="11.25" customHeight="1" x14ac:dyDescent="0.2">
      <c r="B35" s="69"/>
      <c r="C35" s="108" t="s">
        <v>18</v>
      </c>
      <c r="D35" s="109"/>
      <c r="E35" s="109"/>
      <c r="F35" s="109"/>
      <c r="G35" s="109"/>
      <c r="H35" s="67" t="s">
        <v>0</v>
      </c>
      <c r="I35" s="109">
        <v>0</v>
      </c>
      <c r="J35" s="109"/>
      <c r="K35" s="109"/>
      <c r="L35" s="67" t="s">
        <v>16</v>
      </c>
      <c r="M35" s="106">
        <v>12.41</v>
      </c>
      <c r="N35" s="106"/>
      <c r="O35" s="106"/>
      <c r="P35" s="67" t="s">
        <v>1</v>
      </c>
      <c r="Q35" s="107">
        <f>I35*M35</f>
        <v>0</v>
      </c>
      <c r="R35" s="107"/>
      <c r="S35" s="107"/>
      <c r="T35" s="107"/>
      <c r="U35" s="73"/>
      <c r="V35" s="108" t="s">
        <v>18</v>
      </c>
      <c r="W35" s="109"/>
      <c r="X35" s="109"/>
      <c r="Y35" s="109"/>
      <c r="Z35" s="109"/>
      <c r="AA35" s="67" t="s">
        <v>0</v>
      </c>
      <c r="AB35" s="109">
        <v>0</v>
      </c>
      <c r="AC35" s="109"/>
      <c r="AD35" s="109"/>
      <c r="AE35" s="67" t="s">
        <v>16</v>
      </c>
      <c r="AF35" s="106">
        <v>12.41</v>
      </c>
      <c r="AG35" s="106"/>
      <c r="AH35" s="106"/>
      <c r="AI35" s="67" t="s">
        <v>1</v>
      </c>
      <c r="AJ35" s="107">
        <f>AB35*AF35</f>
        <v>0</v>
      </c>
      <c r="AK35" s="107"/>
      <c r="AL35" s="107"/>
      <c r="AM35" s="107"/>
      <c r="AN35" s="73"/>
      <c r="AO35" s="108" t="s">
        <v>18</v>
      </c>
      <c r="AP35" s="109"/>
      <c r="AQ35" s="109"/>
      <c r="AR35" s="109"/>
      <c r="AS35" s="109"/>
      <c r="AT35" s="67" t="s">
        <v>0</v>
      </c>
      <c r="AU35" s="109">
        <v>0</v>
      </c>
      <c r="AV35" s="109"/>
      <c r="AW35" s="109"/>
      <c r="AX35" s="67" t="s">
        <v>16</v>
      </c>
      <c r="AY35" s="106">
        <v>12.41</v>
      </c>
      <c r="AZ35" s="106"/>
      <c r="BA35" s="106"/>
      <c r="BB35" s="67" t="s">
        <v>1</v>
      </c>
      <c r="BC35" s="107">
        <f>AU35*AY35</f>
        <v>0</v>
      </c>
      <c r="BD35" s="107"/>
      <c r="BE35" s="107"/>
      <c r="BF35" s="107"/>
      <c r="BG35" s="73"/>
      <c r="BH35" s="108" t="s">
        <v>18</v>
      </c>
      <c r="BI35" s="109"/>
      <c r="BJ35" s="109"/>
      <c r="BK35" s="109"/>
      <c r="BL35" s="109"/>
      <c r="BM35" s="67" t="s">
        <v>0</v>
      </c>
      <c r="BN35" s="109">
        <v>0</v>
      </c>
      <c r="BO35" s="109"/>
      <c r="BP35" s="109"/>
      <c r="BQ35" s="67" t="s">
        <v>16</v>
      </c>
      <c r="BR35" s="106">
        <v>12.41</v>
      </c>
      <c r="BS35" s="106"/>
      <c r="BT35" s="106"/>
      <c r="BU35" s="67" t="s">
        <v>1</v>
      </c>
      <c r="BV35" s="107">
        <f>BN35*BR35</f>
        <v>0</v>
      </c>
      <c r="BW35" s="107"/>
      <c r="BX35" s="107"/>
      <c r="BY35" s="107"/>
      <c r="BZ35" s="73"/>
    </row>
    <row r="36" spans="2:78" ht="11.25" customHeight="1" x14ac:dyDescent="0.2">
      <c r="B36" s="69"/>
      <c r="C36" s="108" t="s">
        <v>19</v>
      </c>
      <c r="D36" s="109"/>
      <c r="E36" s="109"/>
      <c r="F36" s="109"/>
      <c r="G36" s="109"/>
      <c r="H36" s="67" t="s">
        <v>0</v>
      </c>
      <c r="I36" s="109">
        <v>0</v>
      </c>
      <c r="J36" s="109"/>
      <c r="K36" s="109"/>
      <c r="L36" s="67" t="s">
        <v>16</v>
      </c>
      <c r="M36" s="106">
        <v>47</v>
      </c>
      <c r="N36" s="106"/>
      <c r="O36" s="106"/>
      <c r="P36" s="67" t="s">
        <v>1</v>
      </c>
      <c r="Q36" s="107">
        <f>I36*M36</f>
        <v>0</v>
      </c>
      <c r="R36" s="107"/>
      <c r="S36" s="107"/>
      <c r="T36" s="107"/>
      <c r="U36" s="73"/>
      <c r="V36" s="108" t="s">
        <v>19</v>
      </c>
      <c r="W36" s="109"/>
      <c r="X36" s="109"/>
      <c r="Y36" s="109"/>
      <c r="Z36" s="109"/>
      <c r="AA36" s="67" t="s">
        <v>0</v>
      </c>
      <c r="AB36" s="109">
        <v>0</v>
      </c>
      <c r="AC36" s="109"/>
      <c r="AD36" s="109"/>
      <c r="AE36" s="67" t="s">
        <v>16</v>
      </c>
      <c r="AF36" s="106">
        <v>47</v>
      </c>
      <c r="AG36" s="106"/>
      <c r="AH36" s="106"/>
      <c r="AI36" s="67" t="s">
        <v>1</v>
      </c>
      <c r="AJ36" s="107">
        <f>AB36*AF36</f>
        <v>0</v>
      </c>
      <c r="AK36" s="107"/>
      <c r="AL36" s="107"/>
      <c r="AM36" s="107"/>
      <c r="AN36" s="73"/>
      <c r="AO36" s="108" t="s">
        <v>19</v>
      </c>
      <c r="AP36" s="109"/>
      <c r="AQ36" s="109"/>
      <c r="AR36" s="109"/>
      <c r="AS36" s="109"/>
      <c r="AT36" s="67" t="s">
        <v>0</v>
      </c>
      <c r="AU36" s="109">
        <v>0</v>
      </c>
      <c r="AV36" s="109"/>
      <c r="AW36" s="109"/>
      <c r="AX36" s="67" t="s">
        <v>16</v>
      </c>
      <c r="AY36" s="106">
        <v>47</v>
      </c>
      <c r="AZ36" s="106"/>
      <c r="BA36" s="106"/>
      <c r="BB36" s="67" t="s">
        <v>1</v>
      </c>
      <c r="BC36" s="107">
        <f>AU36*AY36</f>
        <v>0</v>
      </c>
      <c r="BD36" s="107"/>
      <c r="BE36" s="107"/>
      <c r="BF36" s="107"/>
      <c r="BG36" s="73"/>
      <c r="BH36" s="108" t="s">
        <v>19</v>
      </c>
      <c r="BI36" s="109"/>
      <c r="BJ36" s="109"/>
      <c r="BK36" s="109"/>
      <c r="BL36" s="109"/>
      <c r="BM36" s="67" t="s">
        <v>0</v>
      </c>
      <c r="BN36" s="109">
        <v>0</v>
      </c>
      <c r="BO36" s="109"/>
      <c r="BP36" s="109"/>
      <c r="BQ36" s="67" t="s">
        <v>16</v>
      </c>
      <c r="BR36" s="106">
        <v>47</v>
      </c>
      <c r="BS36" s="106"/>
      <c r="BT36" s="106"/>
      <c r="BU36" s="67" t="s">
        <v>1</v>
      </c>
      <c r="BV36" s="107">
        <f>BN36*BR36</f>
        <v>0</v>
      </c>
      <c r="BW36" s="107"/>
      <c r="BX36" s="107"/>
      <c r="BY36" s="107"/>
      <c r="BZ36" s="73"/>
    </row>
    <row r="37" spans="2:78" ht="11.25" customHeight="1" x14ac:dyDescent="0.2">
      <c r="B37" s="69"/>
      <c r="C37" s="108" t="s">
        <v>20</v>
      </c>
      <c r="D37" s="109"/>
      <c r="E37" s="109"/>
      <c r="F37" s="109"/>
      <c r="G37" s="109"/>
      <c r="H37" s="67" t="s">
        <v>0</v>
      </c>
      <c r="I37" s="109">
        <v>0</v>
      </c>
      <c r="J37" s="109"/>
      <c r="K37" s="109"/>
      <c r="L37" s="67" t="s">
        <v>16</v>
      </c>
      <c r="M37" s="106">
        <v>7</v>
      </c>
      <c r="N37" s="106"/>
      <c r="O37" s="106"/>
      <c r="P37" s="67" t="s">
        <v>1</v>
      </c>
      <c r="Q37" s="110">
        <f>I37*M37</f>
        <v>0</v>
      </c>
      <c r="R37" s="110"/>
      <c r="S37" s="110"/>
      <c r="T37" s="110"/>
      <c r="U37" s="73"/>
      <c r="V37" s="108" t="s">
        <v>20</v>
      </c>
      <c r="W37" s="109"/>
      <c r="X37" s="109"/>
      <c r="Y37" s="109"/>
      <c r="Z37" s="109"/>
      <c r="AA37" s="67" t="s">
        <v>0</v>
      </c>
      <c r="AB37" s="109">
        <v>0</v>
      </c>
      <c r="AC37" s="109"/>
      <c r="AD37" s="109"/>
      <c r="AE37" s="67" t="s">
        <v>16</v>
      </c>
      <c r="AF37" s="106">
        <v>7</v>
      </c>
      <c r="AG37" s="106"/>
      <c r="AH37" s="106"/>
      <c r="AI37" s="67" t="s">
        <v>1</v>
      </c>
      <c r="AJ37" s="110">
        <f>AB37*AF37</f>
        <v>0</v>
      </c>
      <c r="AK37" s="110"/>
      <c r="AL37" s="110"/>
      <c r="AM37" s="110"/>
      <c r="AN37" s="73"/>
      <c r="AO37" s="108" t="s">
        <v>20</v>
      </c>
      <c r="AP37" s="109"/>
      <c r="AQ37" s="109"/>
      <c r="AR37" s="109"/>
      <c r="AS37" s="109"/>
      <c r="AT37" s="67" t="s">
        <v>0</v>
      </c>
      <c r="AU37" s="109">
        <v>0</v>
      </c>
      <c r="AV37" s="109"/>
      <c r="AW37" s="109"/>
      <c r="AX37" s="67" t="s">
        <v>16</v>
      </c>
      <c r="AY37" s="106">
        <v>7</v>
      </c>
      <c r="AZ37" s="106"/>
      <c r="BA37" s="106"/>
      <c r="BB37" s="67" t="s">
        <v>1</v>
      </c>
      <c r="BC37" s="110">
        <f>AU37*AY37</f>
        <v>0</v>
      </c>
      <c r="BD37" s="110"/>
      <c r="BE37" s="110"/>
      <c r="BF37" s="110"/>
      <c r="BG37" s="73"/>
      <c r="BH37" s="108" t="s">
        <v>20</v>
      </c>
      <c r="BI37" s="109"/>
      <c r="BJ37" s="109"/>
      <c r="BK37" s="109"/>
      <c r="BL37" s="109"/>
      <c r="BM37" s="67" t="s">
        <v>0</v>
      </c>
      <c r="BN37" s="109">
        <v>0</v>
      </c>
      <c r="BO37" s="109"/>
      <c r="BP37" s="109"/>
      <c r="BQ37" s="67" t="s">
        <v>16</v>
      </c>
      <c r="BR37" s="106">
        <v>7</v>
      </c>
      <c r="BS37" s="106"/>
      <c r="BT37" s="106"/>
      <c r="BU37" s="67" t="s">
        <v>1</v>
      </c>
      <c r="BV37" s="110">
        <f>BN37*BR37</f>
        <v>0</v>
      </c>
      <c r="BW37" s="110"/>
      <c r="BX37" s="110"/>
      <c r="BY37" s="110"/>
      <c r="BZ37" s="73"/>
    </row>
    <row r="38" spans="2:78" ht="11.25" customHeight="1" x14ac:dyDescent="0.2">
      <c r="B38" s="69"/>
      <c r="C38" s="83"/>
      <c r="Q38" s="111">
        <f>Q31+Q32+Q33+Q34+Q35+Q36+Q37</f>
        <v>0</v>
      </c>
      <c r="R38" s="112"/>
      <c r="S38" s="112"/>
      <c r="T38" s="112"/>
      <c r="U38" s="73"/>
      <c r="V38" s="83"/>
      <c r="AJ38" s="111">
        <f>SUM(AJ31:AM37)</f>
        <v>0</v>
      </c>
      <c r="AK38" s="112"/>
      <c r="AL38" s="112"/>
      <c r="AM38" s="112"/>
      <c r="AN38" s="73"/>
      <c r="AO38" s="83"/>
      <c r="BC38" s="111">
        <f>BC31+BC32+BC33+BC34+BC35+BC36+BC37</f>
        <v>0</v>
      </c>
      <c r="BD38" s="112"/>
      <c r="BE38" s="112"/>
      <c r="BF38" s="112"/>
      <c r="BG38" s="73"/>
      <c r="BH38" s="83"/>
      <c r="BV38" s="111">
        <f>BV31+BV32+BV33+BV34+BV35+BV36+BV37</f>
        <v>0</v>
      </c>
      <c r="BW38" s="112"/>
      <c r="BX38" s="112"/>
      <c r="BY38" s="112"/>
      <c r="BZ38" s="73"/>
    </row>
    <row r="39" spans="2:78" ht="11.25" customHeight="1" x14ac:dyDescent="0.2">
      <c r="B39" s="69"/>
      <c r="C39" s="83"/>
      <c r="D39" s="109" t="s">
        <v>22</v>
      </c>
      <c r="E39" s="109"/>
      <c r="F39" s="109"/>
      <c r="G39" s="109"/>
      <c r="H39" s="109"/>
      <c r="I39" s="109"/>
      <c r="J39" s="67" t="s">
        <v>0</v>
      </c>
      <c r="K39" s="116">
        <f>(I31*6.4)*R39</f>
        <v>0</v>
      </c>
      <c r="L39" s="116"/>
      <c r="M39" s="116"/>
      <c r="Q39" s="82" t="s">
        <v>16</v>
      </c>
      <c r="R39" s="117"/>
      <c r="S39" s="117"/>
      <c r="T39" s="117"/>
      <c r="U39" s="73"/>
      <c r="V39" s="83"/>
      <c r="W39" s="109" t="s">
        <v>22</v>
      </c>
      <c r="X39" s="109"/>
      <c r="Y39" s="109"/>
      <c r="Z39" s="109"/>
      <c r="AA39" s="109"/>
      <c r="AB39" s="109"/>
      <c r="AC39" s="67" t="s">
        <v>0</v>
      </c>
      <c r="AD39" s="116">
        <f>(AB31*6.4)*AK39</f>
        <v>0</v>
      </c>
      <c r="AE39" s="116"/>
      <c r="AF39" s="116"/>
      <c r="AJ39" s="82" t="s">
        <v>16</v>
      </c>
      <c r="AK39" s="117"/>
      <c r="AL39" s="117"/>
      <c r="AM39" s="117"/>
      <c r="AN39" s="73"/>
      <c r="AO39" s="83"/>
      <c r="AP39" s="109" t="s">
        <v>22</v>
      </c>
      <c r="AQ39" s="109"/>
      <c r="AR39" s="109"/>
      <c r="AS39" s="109"/>
      <c r="AT39" s="109"/>
      <c r="AU39" s="109"/>
      <c r="AV39" s="67" t="s">
        <v>0</v>
      </c>
      <c r="AW39" s="116">
        <f>(AU31*6.4)*BD39</f>
        <v>0</v>
      </c>
      <c r="AX39" s="116"/>
      <c r="AY39" s="116"/>
      <c r="BC39" s="82" t="s">
        <v>16</v>
      </c>
      <c r="BD39" s="117"/>
      <c r="BE39" s="117"/>
      <c r="BF39" s="117"/>
      <c r="BG39" s="73"/>
      <c r="BH39" s="83"/>
      <c r="BI39" s="109" t="s">
        <v>22</v>
      </c>
      <c r="BJ39" s="109"/>
      <c r="BK39" s="109"/>
      <c r="BL39" s="109"/>
      <c r="BM39" s="109"/>
      <c r="BN39" s="109"/>
      <c r="BO39" s="67" t="s">
        <v>0</v>
      </c>
      <c r="BP39" s="116">
        <f>(BN31*6.4)*BW39</f>
        <v>0</v>
      </c>
      <c r="BQ39" s="116"/>
      <c r="BR39" s="116"/>
      <c r="BV39" s="82" t="s">
        <v>16</v>
      </c>
      <c r="BW39" s="117"/>
      <c r="BX39" s="117"/>
      <c r="BY39" s="117"/>
      <c r="BZ39" s="73"/>
    </row>
    <row r="40" spans="2:78" ht="11.25" customHeight="1" x14ac:dyDescent="0.2">
      <c r="B40" s="69"/>
      <c r="C40" s="75"/>
      <c r="D40" s="113" t="s">
        <v>78</v>
      </c>
      <c r="E40" s="113"/>
      <c r="F40" s="113"/>
      <c r="G40" s="113"/>
      <c r="H40" s="113"/>
      <c r="I40" s="113"/>
      <c r="J40" s="65" t="s">
        <v>0</v>
      </c>
      <c r="K40" s="113">
        <v>0</v>
      </c>
      <c r="L40" s="113"/>
      <c r="M40" s="113"/>
      <c r="N40" s="65"/>
      <c r="O40" s="65"/>
      <c r="P40" s="65"/>
      <c r="Q40" s="114">
        <f>Q38*R39</f>
        <v>0</v>
      </c>
      <c r="R40" s="115"/>
      <c r="S40" s="115"/>
      <c r="T40" s="115"/>
      <c r="U40" s="76"/>
      <c r="V40" s="75"/>
      <c r="W40" s="113" t="s">
        <v>78</v>
      </c>
      <c r="X40" s="113"/>
      <c r="Y40" s="113"/>
      <c r="Z40" s="113"/>
      <c r="AA40" s="113"/>
      <c r="AB40" s="113"/>
      <c r="AC40" s="65" t="s">
        <v>0</v>
      </c>
      <c r="AD40" s="113">
        <v>0</v>
      </c>
      <c r="AE40" s="113"/>
      <c r="AF40" s="113"/>
      <c r="AG40" s="65"/>
      <c r="AH40" s="65"/>
      <c r="AI40" s="65"/>
      <c r="AJ40" s="114">
        <f>AJ38*AK39</f>
        <v>0</v>
      </c>
      <c r="AK40" s="115"/>
      <c r="AL40" s="115"/>
      <c r="AM40" s="115"/>
      <c r="AN40" s="76"/>
      <c r="AO40" s="75"/>
      <c r="AP40" s="113" t="s">
        <v>78</v>
      </c>
      <c r="AQ40" s="113"/>
      <c r="AR40" s="113"/>
      <c r="AS40" s="113"/>
      <c r="AT40" s="113"/>
      <c r="AU40" s="113"/>
      <c r="AV40" s="65" t="s">
        <v>0</v>
      </c>
      <c r="AW40" s="113">
        <v>0</v>
      </c>
      <c r="AX40" s="113"/>
      <c r="AY40" s="113"/>
      <c r="AZ40" s="65"/>
      <c r="BA40" s="65"/>
      <c r="BB40" s="65"/>
      <c r="BC40" s="114">
        <f>BC38*BD39</f>
        <v>0</v>
      </c>
      <c r="BD40" s="115"/>
      <c r="BE40" s="115"/>
      <c r="BF40" s="115"/>
      <c r="BG40" s="76"/>
      <c r="BH40" s="75"/>
      <c r="BI40" s="113" t="s">
        <v>78</v>
      </c>
      <c r="BJ40" s="113"/>
      <c r="BK40" s="113"/>
      <c r="BL40" s="113"/>
      <c r="BM40" s="113"/>
      <c r="BN40" s="113"/>
      <c r="BO40" s="65" t="s">
        <v>0</v>
      </c>
      <c r="BP40" s="113">
        <v>0</v>
      </c>
      <c r="BQ40" s="113"/>
      <c r="BR40" s="113"/>
      <c r="BS40" s="65"/>
      <c r="BT40" s="65"/>
      <c r="BU40" s="65"/>
      <c r="BV40" s="114">
        <f>BV38*BW39</f>
        <v>0</v>
      </c>
      <c r="BW40" s="115"/>
      <c r="BX40" s="115"/>
      <c r="BY40" s="115"/>
      <c r="BZ40" s="76"/>
    </row>
    <row r="41" spans="2:78" ht="3" customHeight="1" x14ac:dyDescent="0.2">
      <c r="B41" s="69"/>
      <c r="C41" s="80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80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80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80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80"/>
    </row>
    <row r="42" spans="2:78" ht="11.25" customHeight="1" x14ac:dyDescent="0.2">
      <c r="B42" s="69"/>
      <c r="C42" s="102" t="s">
        <v>15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4"/>
      <c r="V42" s="102" t="s">
        <v>15</v>
      </c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4"/>
      <c r="AO42" s="102" t="s">
        <v>15</v>
      </c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4"/>
      <c r="BH42" s="102" t="s">
        <v>15</v>
      </c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4"/>
    </row>
    <row r="43" spans="2:78" ht="11.25" customHeight="1" x14ac:dyDescent="0.2">
      <c r="B43" s="69"/>
      <c r="C43" s="83"/>
      <c r="I43" s="105"/>
      <c r="J43" s="105"/>
      <c r="K43" s="105"/>
      <c r="L43" s="67" t="s">
        <v>16</v>
      </c>
      <c r="M43" s="105"/>
      <c r="N43" s="105"/>
      <c r="O43" s="105"/>
      <c r="U43" s="73"/>
      <c r="V43" s="83"/>
      <c r="AB43" s="105"/>
      <c r="AC43" s="105"/>
      <c r="AD43" s="105"/>
      <c r="AE43" s="67" t="s">
        <v>16</v>
      </c>
      <c r="AF43" s="105"/>
      <c r="AG43" s="105"/>
      <c r="AH43" s="105"/>
      <c r="AN43" s="73"/>
      <c r="AO43" s="83"/>
      <c r="AU43" s="105"/>
      <c r="AV43" s="105"/>
      <c r="AW43" s="105"/>
      <c r="AX43" s="67" t="s">
        <v>16</v>
      </c>
      <c r="AY43" s="105"/>
      <c r="AZ43" s="105"/>
      <c r="BA43" s="105"/>
      <c r="BG43" s="73"/>
      <c r="BH43" s="83"/>
      <c r="BN43" s="105"/>
      <c r="BO43" s="105"/>
      <c r="BP43" s="105"/>
      <c r="BQ43" s="67" t="s">
        <v>16</v>
      </c>
      <c r="BR43" s="105"/>
      <c r="BS43" s="105"/>
      <c r="BT43" s="105"/>
      <c r="BZ43" s="73"/>
    </row>
    <row r="44" spans="2:78" ht="11.25" customHeight="1" x14ac:dyDescent="0.2">
      <c r="B44" s="69"/>
      <c r="C44" s="108" t="s">
        <v>21</v>
      </c>
      <c r="D44" s="109"/>
      <c r="E44" s="109"/>
      <c r="F44" s="109"/>
      <c r="G44" s="109"/>
      <c r="H44" s="67" t="s">
        <v>0</v>
      </c>
      <c r="I44" s="106">
        <f>(I43*M43)/144</f>
        <v>0</v>
      </c>
      <c r="J44" s="106"/>
      <c r="K44" s="106"/>
      <c r="L44" s="67" t="s">
        <v>16</v>
      </c>
      <c r="M44" s="106">
        <v>9.15</v>
      </c>
      <c r="N44" s="106"/>
      <c r="O44" s="106"/>
      <c r="P44" s="67" t="s">
        <v>1</v>
      </c>
      <c r="Q44" s="107">
        <f>I44*M44</f>
        <v>0</v>
      </c>
      <c r="R44" s="107"/>
      <c r="S44" s="107"/>
      <c r="T44" s="107"/>
      <c r="U44" s="73"/>
      <c r="V44" s="108" t="s">
        <v>21</v>
      </c>
      <c r="W44" s="109"/>
      <c r="X44" s="109"/>
      <c r="Y44" s="109"/>
      <c r="Z44" s="109"/>
      <c r="AA44" s="67" t="s">
        <v>0</v>
      </c>
      <c r="AB44" s="106">
        <f>(AB43*AF43)/144</f>
        <v>0</v>
      </c>
      <c r="AC44" s="106"/>
      <c r="AD44" s="106"/>
      <c r="AE44" s="67" t="s">
        <v>16</v>
      </c>
      <c r="AF44" s="106">
        <v>9.15</v>
      </c>
      <c r="AG44" s="106"/>
      <c r="AH44" s="106"/>
      <c r="AI44" s="67" t="s">
        <v>1</v>
      </c>
      <c r="AJ44" s="107">
        <f>AB44*AF44</f>
        <v>0</v>
      </c>
      <c r="AK44" s="107"/>
      <c r="AL44" s="107"/>
      <c r="AM44" s="107"/>
      <c r="AN44" s="73"/>
      <c r="AO44" s="108" t="s">
        <v>21</v>
      </c>
      <c r="AP44" s="109"/>
      <c r="AQ44" s="109"/>
      <c r="AR44" s="109"/>
      <c r="AS44" s="109"/>
      <c r="AT44" s="67" t="s">
        <v>0</v>
      </c>
      <c r="AU44" s="106">
        <f>(AU43*AY43)/144</f>
        <v>0</v>
      </c>
      <c r="AV44" s="106"/>
      <c r="AW44" s="106"/>
      <c r="AX44" s="67" t="s">
        <v>16</v>
      </c>
      <c r="AY44" s="106">
        <v>9.15</v>
      </c>
      <c r="AZ44" s="106"/>
      <c r="BA44" s="106"/>
      <c r="BB44" s="67" t="s">
        <v>1</v>
      </c>
      <c r="BC44" s="107">
        <f>AU44*AY44</f>
        <v>0</v>
      </c>
      <c r="BD44" s="107"/>
      <c r="BE44" s="107"/>
      <c r="BF44" s="107"/>
      <c r="BG44" s="73"/>
      <c r="BH44" s="108" t="s">
        <v>21</v>
      </c>
      <c r="BI44" s="109"/>
      <c r="BJ44" s="109"/>
      <c r="BK44" s="109"/>
      <c r="BL44" s="109"/>
      <c r="BM44" s="67" t="s">
        <v>0</v>
      </c>
      <c r="BN44" s="106">
        <f>(BN43*BR43)/144</f>
        <v>0</v>
      </c>
      <c r="BO44" s="106"/>
      <c r="BP44" s="106"/>
      <c r="BQ44" s="67" t="s">
        <v>16</v>
      </c>
      <c r="BR44" s="106">
        <v>9.15</v>
      </c>
      <c r="BS44" s="106"/>
      <c r="BT44" s="106"/>
      <c r="BU44" s="67" t="s">
        <v>1</v>
      </c>
      <c r="BV44" s="107">
        <f>BN44*BR44</f>
        <v>0</v>
      </c>
      <c r="BW44" s="107"/>
      <c r="BX44" s="107"/>
      <c r="BY44" s="107"/>
      <c r="BZ44" s="73"/>
    </row>
    <row r="45" spans="2:78" ht="11.25" customHeight="1" x14ac:dyDescent="0.2">
      <c r="B45" s="69"/>
      <c r="C45" s="108" t="s">
        <v>43</v>
      </c>
      <c r="D45" s="109"/>
      <c r="E45" s="109"/>
      <c r="F45" s="109"/>
      <c r="G45" s="109"/>
      <c r="H45" s="67" t="s">
        <v>0</v>
      </c>
      <c r="I45" s="109">
        <v>0</v>
      </c>
      <c r="J45" s="109"/>
      <c r="K45" s="109"/>
      <c r="L45" s="67" t="s">
        <v>16</v>
      </c>
      <c r="M45" s="106">
        <v>0.15</v>
      </c>
      <c r="N45" s="106"/>
      <c r="O45" s="106"/>
      <c r="P45" s="67" t="s">
        <v>1</v>
      </c>
      <c r="Q45" s="107">
        <f>(I45*M45)*M43</f>
        <v>0</v>
      </c>
      <c r="R45" s="107"/>
      <c r="S45" s="107"/>
      <c r="T45" s="107"/>
      <c r="U45" s="73"/>
      <c r="V45" s="108" t="s">
        <v>43</v>
      </c>
      <c r="W45" s="109"/>
      <c r="X45" s="109"/>
      <c r="Y45" s="109"/>
      <c r="Z45" s="109"/>
      <c r="AA45" s="67" t="s">
        <v>0</v>
      </c>
      <c r="AB45" s="109">
        <v>0</v>
      </c>
      <c r="AC45" s="109"/>
      <c r="AD45" s="109"/>
      <c r="AE45" s="67" t="s">
        <v>16</v>
      </c>
      <c r="AF45" s="106">
        <v>0.15</v>
      </c>
      <c r="AG45" s="106"/>
      <c r="AH45" s="106"/>
      <c r="AI45" s="67" t="s">
        <v>1</v>
      </c>
      <c r="AJ45" s="107">
        <f>(AB45*AF45)*AF43</f>
        <v>0</v>
      </c>
      <c r="AK45" s="107"/>
      <c r="AL45" s="107"/>
      <c r="AM45" s="107"/>
      <c r="AN45" s="73"/>
      <c r="AO45" s="108" t="s">
        <v>43</v>
      </c>
      <c r="AP45" s="109"/>
      <c r="AQ45" s="109"/>
      <c r="AR45" s="109"/>
      <c r="AS45" s="109"/>
      <c r="AT45" s="67" t="s">
        <v>0</v>
      </c>
      <c r="AU45" s="109">
        <v>0</v>
      </c>
      <c r="AV45" s="109"/>
      <c r="AW45" s="109"/>
      <c r="AX45" s="67" t="s">
        <v>16</v>
      </c>
      <c r="AY45" s="106">
        <v>0.15</v>
      </c>
      <c r="AZ45" s="106"/>
      <c r="BA45" s="106"/>
      <c r="BB45" s="67" t="s">
        <v>1</v>
      </c>
      <c r="BC45" s="107">
        <f>(AU45*AY45)*AY43</f>
        <v>0</v>
      </c>
      <c r="BD45" s="107"/>
      <c r="BE45" s="107"/>
      <c r="BF45" s="107"/>
      <c r="BG45" s="73"/>
      <c r="BH45" s="108" t="s">
        <v>43</v>
      </c>
      <c r="BI45" s="109"/>
      <c r="BJ45" s="109"/>
      <c r="BK45" s="109"/>
      <c r="BL45" s="109"/>
      <c r="BM45" s="67" t="s">
        <v>0</v>
      </c>
      <c r="BN45" s="109">
        <v>0</v>
      </c>
      <c r="BO45" s="109"/>
      <c r="BP45" s="109"/>
      <c r="BQ45" s="67" t="s">
        <v>16</v>
      </c>
      <c r="BR45" s="106">
        <v>0.15</v>
      </c>
      <c r="BS45" s="106"/>
      <c r="BT45" s="106"/>
      <c r="BU45" s="67" t="s">
        <v>1</v>
      </c>
      <c r="BV45" s="107">
        <f>(BN45*BR45)*BR43</f>
        <v>0</v>
      </c>
      <c r="BW45" s="107"/>
      <c r="BX45" s="107"/>
      <c r="BY45" s="107"/>
      <c r="BZ45" s="73"/>
    </row>
    <row r="46" spans="2:78" ht="11.25" customHeight="1" x14ac:dyDescent="0.2">
      <c r="B46" s="69"/>
      <c r="C46" s="108" t="s">
        <v>44</v>
      </c>
      <c r="D46" s="109"/>
      <c r="E46" s="109"/>
      <c r="F46" s="109"/>
      <c r="G46" s="109"/>
      <c r="H46" s="67" t="s">
        <v>0</v>
      </c>
      <c r="I46" s="109">
        <v>0</v>
      </c>
      <c r="J46" s="109"/>
      <c r="K46" s="109"/>
      <c r="L46" s="67" t="s">
        <v>16</v>
      </c>
      <c r="M46" s="106">
        <v>0.15</v>
      </c>
      <c r="N46" s="106"/>
      <c r="O46" s="106"/>
      <c r="P46" s="67" t="s">
        <v>1</v>
      </c>
      <c r="Q46" s="107">
        <f>(I46*M46)*I43</f>
        <v>0</v>
      </c>
      <c r="R46" s="107"/>
      <c r="S46" s="107"/>
      <c r="T46" s="107"/>
      <c r="U46" s="73"/>
      <c r="V46" s="108" t="s">
        <v>44</v>
      </c>
      <c r="W46" s="109"/>
      <c r="X46" s="109"/>
      <c r="Y46" s="109"/>
      <c r="Z46" s="109"/>
      <c r="AA46" s="67" t="s">
        <v>0</v>
      </c>
      <c r="AB46" s="109">
        <v>0</v>
      </c>
      <c r="AC46" s="109"/>
      <c r="AD46" s="109"/>
      <c r="AE46" s="67" t="s">
        <v>16</v>
      </c>
      <c r="AF46" s="106">
        <v>0.15</v>
      </c>
      <c r="AG46" s="106"/>
      <c r="AH46" s="106"/>
      <c r="AI46" s="67" t="s">
        <v>1</v>
      </c>
      <c r="AJ46" s="107">
        <f>(AB46*AF46)*AB43</f>
        <v>0</v>
      </c>
      <c r="AK46" s="107"/>
      <c r="AL46" s="107"/>
      <c r="AM46" s="107"/>
      <c r="AN46" s="73"/>
      <c r="AO46" s="108" t="s">
        <v>44</v>
      </c>
      <c r="AP46" s="109"/>
      <c r="AQ46" s="109"/>
      <c r="AR46" s="109"/>
      <c r="AS46" s="109"/>
      <c r="AT46" s="67" t="s">
        <v>0</v>
      </c>
      <c r="AU46" s="109">
        <v>0</v>
      </c>
      <c r="AV46" s="109"/>
      <c r="AW46" s="109"/>
      <c r="AX46" s="67" t="s">
        <v>16</v>
      </c>
      <c r="AY46" s="106">
        <v>0.15</v>
      </c>
      <c r="AZ46" s="106"/>
      <c r="BA46" s="106"/>
      <c r="BB46" s="67" t="s">
        <v>1</v>
      </c>
      <c r="BC46" s="107">
        <f>(AU46*AY46)*AU43</f>
        <v>0</v>
      </c>
      <c r="BD46" s="107"/>
      <c r="BE46" s="107"/>
      <c r="BF46" s="107"/>
      <c r="BG46" s="73"/>
      <c r="BH46" s="108" t="s">
        <v>44</v>
      </c>
      <c r="BI46" s="109"/>
      <c r="BJ46" s="109"/>
      <c r="BK46" s="109"/>
      <c r="BL46" s="109"/>
      <c r="BM46" s="67" t="s">
        <v>0</v>
      </c>
      <c r="BN46" s="109">
        <v>0</v>
      </c>
      <c r="BO46" s="109"/>
      <c r="BP46" s="109"/>
      <c r="BQ46" s="67" t="s">
        <v>16</v>
      </c>
      <c r="BR46" s="106">
        <v>0.15</v>
      </c>
      <c r="BS46" s="106"/>
      <c r="BT46" s="106"/>
      <c r="BU46" s="67" t="s">
        <v>1</v>
      </c>
      <c r="BV46" s="107">
        <f>(BN46*BR46)*BN43</f>
        <v>0</v>
      </c>
      <c r="BW46" s="107"/>
      <c r="BX46" s="107"/>
      <c r="BY46" s="107"/>
      <c r="BZ46" s="73"/>
    </row>
    <row r="47" spans="2:78" ht="11.25" customHeight="1" x14ac:dyDescent="0.2">
      <c r="B47" s="69"/>
      <c r="C47" s="108" t="s">
        <v>17</v>
      </c>
      <c r="D47" s="109"/>
      <c r="E47" s="109"/>
      <c r="F47" s="109"/>
      <c r="G47" s="109"/>
      <c r="H47" s="67" t="s">
        <v>0</v>
      </c>
      <c r="I47" s="109">
        <v>0</v>
      </c>
      <c r="J47" s="109"/>
      <c r="K47" s="109"/>
      <c r="L47" s="67" t="s">
        <v>16</v>
      </c>
      <c r="M47" s="106">
        <v>31</v>
      </c>
      <c r="N47" s="106"/>
      <c r="O47" s="106"/>
      <c r="P47" s="67" t="s">
        <v>1</v>
      </c>
      <c r="Q47" s="107">
        <f>I47*M47</f>
        <v>0</v>
      </c>
      <c r="R47" s="107"/>
      <c r="S47" s="107"/>
      <c r="T47" s="107"/>
      <c r="U47" s="73"/>
      <c r="V47" s="108" t="s">
        <v>17</v>
      </c>
      <c r="W47" s="109"/>
      <c r="X47" s="109"/>
      <c r="Y47" s="109"/>
      <c r="Z47" s="109"/>
      <c r="AA47" s="67" t="s">
        <v>0</v>
      </c>
      <c r="AB47" s="109">
        <v>0</v>
      </c>
      <c r="AC47" s="109"/>
      <c r="AD47" s="109"/>
      <c r="AE47" s="67" t="s">
        <v>16</v>
      </c>
      <c r="AF47" s="106">
        <v>31</v>
      </c>
      <c r="AG47" s="106"/>
      <c r="AH47" s="106"/>
      <c r="AI47" s="67" t="s">
        <v>1</v>
      </c>
      <c r="AJ47" s="107">
        <f>AB47*AF47</f>
        <v>0</v>
      </c>
      <c r="AK47" s="107"/>
      <c r="AL47" s="107"/>
      <c r="AM47" s="107"/>
      <c r="AN47" s="73"/>
      <c r="AO47" s="108" t="s">
        <v>17</v>
      </c>
      <c r="AP47" s="109"/>
      <c r="AQ47" s="109"/>
      <c r="AR47" s="109"/>
      <c r="AS47" s="109"/>
      <c r="AT47" s="67" t="s">
        <v>0</v>
      </c>
      <c r="AU47" s="109">
        <v>0</v>
      </c>
      <c r="AV47" s="109"/>
      <c r="AW47" s="109"/>
      <c r="AX47" s="67" t="s">
        <v>16</v>
      </c>
      <c r="AY47" s="106">
        <v>31</v>
      </c>
      <c r="AZ47" s="106"/>
      <c r="BA47" s="106"/>
      <c r="BB47" s="67" t="s">
        <v>1</v>
      </c>
      <c r="BC47" s="107">
        <f>AU47*AY47</f>
        <v>0</v>
      </c>
      <c r="BD47" s="107"/>
      <c r="BE47" s="107"/>
      <c r="BF47" s="107"/>
      <c r="BG47" s="73"/>
      <c r="BH47" s="108" t="s">
        <v>17</v>
      </c>
      <c r="BI47" s="109"/>
      <c r="BJ47" s="109"/>
      <c r="BK47" s="109"/>
      <c r="BL47" s="109"/>
      <c r="BM47" s="67" t="s">
        <v>0</v>
      </c>
      <c r="BN47" s="109">
        <v>0</v>
      </c>
      <c r="BO47" s="109"/>
      <c r="BP47" s="109"/>
      <c r="BQ47" s="67" t="s">
        <v>16</v>
      </c>
      <c r="BR47" s="106">
        <v>31</v>
      </c>
      <c r="BS47" s="106"/>
      <c r="BT47" s="106"/>
      <c r="BU47" s="67" t="s">
        <v>1</v>
      </c>
      <c r="BV47" s="107">
        <f>BN47*BR47</f>
        <v>0</v>
      </c>
      <c r="BW47" s="107"/>
      <c r="BX47" s="107"/>
      <c r="BY47" s="107"/>
      <c r="BZ47" s="73"/>
    </row>
    <row r="48" spans="2:78" ht="11.25" customHeight="1" x14ac:dyDescent="0.2">
      <c r="B48" s="69"/>
      <c r="C48" s="108" t="s">
        <v>18</v>
      </c>
      <c r="D48" s="109"/>
      <c r="E48" s="109"/>
      <c r="F48" s="109"/>
      <c r="G48" s="109"/>
      <c r="H48" s="67" t="s">
        <v>0</v>
      </c>
      <c r="I48" s="109">
        <v>0</v>
      </c>
      <c r="J48" s="109"/>
      <c r="K48" s="109"/>
      <c r="L48" s="67" t="s">
        <v>16</v>
      </c>
      <c r="M48" s="106">
        <v>12.41</v>
      </c>
      <c r="N48" s="106"/>
      <c r="O48" s="106"/>
      <c r="P48" s="67" t="s">
        <v>1</v>
      </c>
      <c r="Q48" s="107">
        <f>I48*M48</f>
        <v>0</v>
      </c>
      <c r="R48" s="107"/>
      <c r="S48" s="107"/>
      <c r="T48" s="107"/>
      <c r="U48" s="73"/>
      <c r="V48" s="108" t="s">
        <v>18</v>
      </c>
      <c r="W48" s="109"/>
      <c r="X48" s="109"/>
      <c r="Y48" s="109"/>
      <c r="Z48" s="109"/>
      <c r="AA48" s="67" t="s">
        <v>0</v>
      </c>
      <c r="AB48" s="109">
        <v>0</v>
      </c>
      <c r="AC48" s="109"/>
      <c r="AD48" s="109"/>
      <c r="AE48" s="67" t="s">
        <v>16</v>
      </c>
      <c r="AF48" s="106">
        <v>12.41</v>
      </c>
      <c r="AG48" s="106"/>
      <c r="AH48" s="106"/>
      <c r="AI48" s="67" t="s">
        <v>1</v>
      </c>
      <c r="AJ48" s="107">
        <f>AB48*AF48</f>
        <v>0</v>
      </c>
      <c r="AK48" s="107"/>
      <c r="AL48" s="107"/>
      <c r="AM48" s="107"/>
      <c r="AN48" s="73"/>
      <c r="AO48" s="108" t="s">
        <v>18</v>
      </c>
      <c r="AP48" s="109"/>
      <c r="AQ48" s="109"/>
      <c r="AR48" s="109"/>
      <c r="AS48" s="109"/>
      <c r="AT48" s="67" t="s">
        <v>0</v>
      </c>
      <c r="AU48" s="109">
        <v>0</v>
      </c>
      <c r="AV48" s="109"/>
      <c r="AW48" s="109"/>
      <c r="AX48" s="67" t="s">
        <v>16</v>
      </c>
      <c r="AY48" s="106">
        <v>12.41</v>
      </c>
      <c r="AZ48" s="106"/>
      <c r="BA48" s="106"/>
      <c r="BB48" s="67" t="s">
        <v>1</v>
      </c>
      <c r="BC48" s="107">
        <f>AU48*AY48</f>
        <v>0</v>
      </c>
      <c r="BD48" s="107"/>
      <c r="BE48" s="107"/>
      <c r="BF48" s="107"/>
      <c r="BG48" s="73"/>
      <c r="BH48" s="108" t="s">
        <v>18</v>
      </c>
      <c r="BI48" s="109"/>
      <c r="BJ48" s="109"/>
      <c r="BK48" s="109"/>
      <c r="BL48" s="109"/>
      <c r="BM48" s="67" t="s">
        <v>0</v>
      </c>
      <c r="BN48" s="109">
        <v>0</v>
      </c>
      <c r="BO48" s="109"/>
      <c r="BP48" s="109"/>
      <c r="BQ48" s="67" t="s">
        <v>16</v>
      </c>
      <c r="BR48" s="106">
        <v>12.41</v>
      </c>
      <c r="BS48" s="106"/>
      <c r="BT48" s="106"/>
      <c r="BU48" s="67" t="s">
        <v>1</v>
      </c>
      <c r="BV48" s="107">
        <f>BN48*BR48</f>
        <v>0</v>
      </c>
      <c r="BW48" s="107"/>
      <c r="BX48" s="107"/>
      <c r="BY48" s="107"/>
      <c r="BZ48" s="73"/>
    </row>
    <row r="49" spans="2:78" ht="11.25" customHeight="1" x14ac:dyDescent="0.2">
      <c r="B49" s="69"/>
      <c r="C49" s="108" t="s">
        <v>19</v>
      </c>
      <c r="D49" s="109"/>
      <c r="E49" s="109"/>
      <c r="F49" s="109"/>
      <c r="G49" s="109"/>
      <c r="H49" s="67" t="s">
        <v>0</v>
      </c>
      <c r="I49" s="109">
        <v>0</v>
      </c>
      <c r="J49" s="109"/>
      <c r="K49" s="109"/>
      <c r="L49" s="67" t="s">
        <v>16</v>
      </c>
      <c r="M49" s="106">
        <v>47</v>
      </c>
      <c r="N49" s="106"/>
      <c r="O49" s="106"/>
      <c r="P49" s="67" t="s">
        <v>1</v>
      </c>
      <c r="Q49" s="107">
        <f>I49*M49</f>
        <v>0</v>
      </c>
      <c r="R49" s="107"/>
      <c r="S49" s="107"/>
      <c r="T49" s="107"/>
      <c r="U49" s="73"/>
      <c r="V49" s="108" t="s">
        <v>19</v>
      </c>
      <c r="W49" s="109"/>
      <c r="X49" s="109"/>
      <c r="Y49" s="109"/>
      <c r="Z49" s="109"/>
      <c r="AA49" s="67" t="s">
        <v>0</v>
      </c>
      <c r="AB49" s="109">
        <v>0</v>
      </c>
      <c r="AC49" s="109"/>
      <c r="AD49" s="109"/>
      <c r="AE49" s="67" t="s">
        <v>16</v>
      </c>
      <c r="AF49" s="106">
        <v>47</v>
      </c>
      <c r="AG49" s="106"/>
      <c r="AH49" s="106"/>
      <c r="AI49" s="67" t="s">
        <v>1</v>
      </c>
      <c r="AJ49" s="107">
        <f>AB49*AF49</f>
        <v>0</v>
      </c>
      <c r="AK49" s="107"/>
      <c r="AL49" s="107"/>
      <c r="AM49" s="107"/>
      <c r="AN49" s="73"/>
      <c r="AO49" s="108" t="s">
        <v>19</v>
      </c>
      <c r="AP49" s="109"/>
      <c r="AQ49" s="109"/>
      <c r="AR49" s="109"/>
      <c r="AS49" s="109"/>
      <c r="AT49" s="67" t="s">
        <v>0</v>
      </c>
      <c r="AU49" s="109">
        <v>0</v>
      </c>
      <c r="AV49" s="109"/>
      <c r="AW49" s="109"/>
      <c r="AX49" s="67" t="s">
        <v>16</v>
      </c>
      <c r="AY49" s="106">
        <v>47</v>
      </c>
      <c r="AZ49" s="106"/>
      <c r="BA49" s="106"/>
      <c r="BB49" s="67" t="s">
        <v>1</v>
      </c>
      <c r="BC49" s="107">
        <f>AU49*AY49</f>
        <v>0</v>
      </c>
      <c r="BD49" s="107"/>
      <c r="BE49" s="107"/>
      <c r="BF49" s="107"/>
      <c r="BG49" s="73"/>
      <c r="BH49" s="108" t="s">
        <v>19</v>
      </c>
      <c r="BI49" s="109"/>
      <c r="BJ49" s="109"/>
      <c r="BK49" s="109"/>
      <c r="BL49" s="109"/>
      <c r="BM49" s="67" t="s">
        <v>0</v>
      </c>
      <c r="BN49" s="109">
        <v>0</v>
      </c>
      <c r="BO49" s="109"/>
      <c r="BP49" s="109"/>
      <c r="BQ49" s="67" t="s">
        <v>16</v>
      </c>
      <c r="BR49" s="106">
        <v>47</v>
      </c>
      <c r="BS49" s="106"/>
      <c r="BT49" s="106"/>
      <c r="BU49" s="67" t="s">
        <v>1</v>
      </c>
      <c r="BV49" s="107">
        <f>BN49*BR49</f>
        <v>0</v>
      </c>
      <c r="BW49" s="107"/>
      <c r="BX49" s="107"/>
      <c r="BY49" s="107"/>
      <c r="BZ49" s="73"/>
    </row>
    <row r="50" spans="2:78" ht="11.25" customHeight="1" x14ac:dyDescent="0.2">
      <c r="B50" s="69"/>
      <c r="C50" s="108" t="s">
        <v>20</v>
      </c>
      <c r="D50" s="109"/>
      <c r="E50" s="109"/>
      <c r="F50" s="109"/>
      <c r="G50" s="109"/>
      <c r="H50" s="67" t="s">
        <v>0</v>
      </c>
      <c r="I50" s="109">
        <v>0</v>
      </c>
      <c r="J50" s="109"/>
      <c r="K50" s="109"/>
      <c r="L50" s="67" t="s">
        <v>16</v>
      </c>
      <c r="M50" s="106">
        <v>7</v>
      </c>
      <c r="N50" s="106"/>
      <c r="O50" s="106"/>
      <c r="P50" s="67" t="s">
        <v>1</v>
      </c>
      <c r="Q50" s="110">
        <f>I50*M50</f>
        <v>0</v>
      </c>
      <c r="R50" s="110"/>
      <c r="S50" s="110"/>
      <c r="T50" s="110"/>
      <c r="U50" s="73"/>
      <c r="V50" s="108" t="s">
        <v>20</v>
      </c>
      <c r="W50" s="109"/>
      <c r="X50" s="109"/>
      <c r="Y50" s="109"/>
      <c r="Z50" s="109"/>
      <c r="AA50" s="67" t="s">
        <v>0</v>
      </c>
      <c r="AB50" s="109">
        <v>0</v>
      </c>
      <c r="AC50" s="109"/>
      <c r="AD50" s="109"/>
      <c r="AE50" s="67" t="s">
        <v>16</v>
      </c>
      <c r="AF50" s="106">
        <v>7</v>
      </c>
      <c r="AG50" s="106"/>
      <c r="AH50" s="106"/>
      <c r="AI50" s="67" t="s">
        <v>1</v>
      </c>
      <c r="AJ50" s="110">
        <f>AB50*AF50</f>
        <v>0</v>
      </c>
      <c r="AK50" s="110"/>
      <c r="AL50" s="110"/>
      <c r="AM50" s="110"/>
      <c r="AN50" s="73"/>
      <c r="AO50" s="108" t="s">
        <v>20</v>
      </c>
      <c r="AP50" s="109"/>
      <c r="AQ50" s="109"/>
      <c r="AR50" s="109"/>
      <c r="AS50" s="109"/>
      <c r="AT50" s="67" t="s">
        <v>0</v>
      </c>
      <c r="AU50" s="109">
        <v>0</v>
      </c>
      <c r="AV50" s="109"/>
      <c r="AW50" s="109"/>
      <c r="AX50" s="67" t="s">
        <v>16</v>
      </c>
      <c r="AY50" s="106">
        <v>7</v>
      </c>
      <c r="AZ50" s="106"/>
      <c r="BA50" s="106"/>
      <c r="BB50" s="67" t="s">
        <v>1</v>
      </c>
      <c r="BC50" s="110">
        <f>AU50*AY50</f>
        <v>0</v>
      </c>
      <c r="BD50" s="110"/>
      <c r="BE50" s="110"/>
      <c r="BF50" s="110"/>
      <c r="BG50" s="73"/>
      <c r="BH50" s="108" t="s">
        <v>20</v>
      </c>
      <c r="BI50" s="109"/>
      <c r="BJ50" s="109"/>
      <c r="BK50" s="109"/>
      <c r="BL50" s="109"/>
      <c r="BM50" s="67" t="s">
        <v>0</v>
      </c>
      <c r="BN50" s="109">
        <v>0</v>
      </c>
      <c r="BO50" s="109"/>
      <c r="BP50" s="109"/>
      <c r="BQ50" s="67" t="s">
        <v>16</v>
      </c>
      <c r="BR50" s="106">
        <v>7</v>
      </c>
      <c r="BS50" s="106"/>
      <c r="BT50" s="106"/>
      <c r="BU50" s="67" t="s">
        <v>1</v>
      </c>
      <c r="BV50" s="110">
        <f>BN50*BR50</f>
        <v>0</v>
      </c>
      <c r="BW50" s="110"/>
      <c r="BX50" s="110"/>
      <c r="BY50" s="110"/>
      <c r="BZ50" s="73"/>
    </row>
    <row r="51" spans="2:78" ht="11.25" customHeight="1" x14ac:dyDescent="0.2">
      <c r="B51" s="69"/>
      <c r="C51" s="83"/>
      <c r="Q51" s="111">
        <f>Q44+Q45+Q46+Q47+Q48+Q49+Q50</f>
        <v>0</v>
      </c>
      <c r="R51" s="112"/>
      <c r="S51" s="112"/>
      <c r="T51" s="112"/>
      <c r="U51" s="73"/>
      <c r="V51" s="83"/>
      <c r="AJ51" s="111">
        <f>SUM(AJ44:AM50)</f>
        <v>0</v>
      </c>
      <c r="AK51" s="112"/>
      <c r="AL51" s="112"/>
      <c r="AM51" s="112"/>
      <c r="AN51" s="73"/>
      <c r="AO51" s="83"/>
      <c r="BC51" s="111">
        <f>BC44+BC45+BC46+BC47+BC48+BC49+BC50</f>
        <v>0</v>
      </c>
      <c r="BD51" s="112"/>
      <c r="BE51" s="112"/>
      <c r="BF51" s="112"/>
      <c r="BG51" s="73"/>
      <c r="BH51" s="83"/>
      <c r="BV51" s="111">
        <f>BV44+BV45+BV46+BV47+BV48+BV49+BV50</f>
        <v>0</v>
      </c>
      <c r="BW51" s="112"/>
      <c r="BX51" s="112"/>
      <c r="BY51" s="112"/>
      <c r="BZ51" s="73"/>
    </row>
    <row r="52" spans="2:78" ht="11.25" customHeight="1" x14ac:dyDescent="0.2">
      <c r="B52" s="69"/>
      <c r="C52" s="83"/>
      <c r="D52" s="109" t="s">
        <v>22</v>
      </c>
      <c r="E52" s="109"/>
      <c r="F52" s="109"/>
      <c r="G52" s="109"/>
      <c r="H52" s="109"/>
      <c r="I52" s="109"/>
      <c r="J52" s="67" t="s">
        <v>0</v>
      </c>
      <c r="K52" s="116">
        <f>(I44*6.4)*R52</f>
        <v>0</v>
      </c>
      <c r="L52" s="116"/>
      <c r="M52" s="116"/>
      <c r="Q52" s="82" t="s">
        <v>16</v>
      </c>
      <c r="R52" s="117"/>
      <c r="S52" s="117"/>
      <c r="T52" s="117"/>
      <c r="U52" s="73"/>
      <c r="V52" s="83"/>
      <c r="W52" s="109" t="s">
        <v>22</v>
      </c>
      <c r="X52" s="109"/>
      <c r="Y52" s="109"/>
      <c r="Z52" s="109"/>
      <c r="AA52" s="109"/>
      <c r="AB52" s="109"/>
      <c r="AC52" s="67" t="s">
        <v>0</v>
      </c>
      <c r="AD52" s="116">
        <f>(AB44*6.4)*AK52</f>
        <v>0</v>
      </c>
      <c r="AE52" s="116"/>
      <c r="AF52" s="116"/>
      <c r="AJ52" s="82" t="s">
        <v>16</v>
      </c>
      <c r="AK52" s="117"/>
      <c r="AL52" s="117"/>
      <c r="AM52" s="117"/>
      <c r="AN52" s="73"/>
      <c r="AO52" s="83"/>
      <c r="AP52" s="109" t="s">
        <v>22</v>
      </c>
      <c r="AQ52" s="109"/>
      <c r="AR52" s="109"/>
      <c r="AS52" s="109"/>
      <c r="AT52" s="109"/>
      <c r="AU52" s="109"/>
      <c r="AV52" s="67" t="s">
        <v>0</v>
      </c>
      <c r="AW52" s="116">
        <f>(AU44*6.4)*BD52</f>
        <v>0</v>
      </c>
      <c r="AX52" s="116"/>
      <c r="AY52" s="116"/>
      <c r="BC52" s="82" t="s">
        <v>16</v>
      </c>
      <c r="BD52" s="117"/>
      <c r="BE52" s="117"/>
      <c r="BF52" s="117"/>
      <c r="BG52" s="73"/>
      <c r="BH52" s="83"/>
      <c r="BI52" s="109" t="s">
        <v>22</v>
      </c>
      <c r="BJ52" s="109"/>
      <c r="BK52" s="109"/>
      <c r="BL52" s="109"/>
      <c r="BM52" s="109"/>
      <c r="BN52" s="109"/>
      <c r="BO52" s="67" t="s">
        <v>0</v>
      </c>
      <c r="BP52" s="116">
        <f>(BN44*6.4)*BW52</f>
        <v>0</v>
      </c>
      <c r="BQ52" s="116"/>
      <c r="BR52" s="116"/>
      <c r="BV52" s="82" t="s">
        <v>16</v>
      </c>
      <c r="BW52" s="117"/>
      <c r="BX52" s="117"/>
      <c r="BY52" s="117"/>
      <c r="BZ52" s="73"/>
    </row>
    <row r="53" spans="2:78" ht="11.25" customHeight="1" x14ac:dyDescent="0.2">
      <c r="B53" s="69"/>
      <c r="C53" s="75"/>
      <c r="D53" s="113" t="s">
        <v>78</v>
      </c>
      <c r="E53" s="113"/>
      <c r="F53" s="113"/>
      <c r="G53" s="113"/>
      <c r="H53" s="113"/>
      <c r="I53" s="113"/>
      <c r="J53" s="65" t="s">
        <v>0</v>
      </c>
      <c r="K53" s="113">
        <v>0</v>
      </c>
      <c r="L53" s="113"/>
      <c r="M53" s="113"/>
      <c r="N53" s="65"/>
      <c r="O53" s="65"/>
      <c r="P53" s="65"/>
      <c r="Q53" s="114">
        <f>Q51*R52</f>
        <v>0</v>
      </c>
      <c r="R53" s="115"/>
      <c r="S53" s="115"/>
      <c r="T53" s="115"/>
      <c r="U53" s="76"/>
      <c r="V53" s="75"/>
      <c r="W53" s="113" t="s">
        <v>78</v>
      </c>
      <c r="X53" s="113"/>
      <c r="Y53" s="113"/>
      <c r="Z53" s="113"/>
      <c r="AA53" s="113"/>
      <c r="AB53" s="113"/>
      <c r="AC53" s="65" t="s">
        <v>0</v>
      </c>
      <c r="AD53" s="113">
        <v>0</v>
      </c>
      <c r="AE53" s="113"/>
      <c r="AF53" s="113"/>
      <c r="AG53" s="65"/>
      <c r="AH53" s="65"/>
      <c r="AI53" s="65"/>
      <c r="AJ53" s="114">
        <f>AJ51*AK52</f>
        <v>0</v>
      </c>
      <c r="AK53" s="115"/>
      <c r="AL53" s="115"/>
      <c r="AM53" s="115"/>
      <c r="AN53" s="76"/>
      <c r="AO53" s="75"/>
      <c r="AP53" s="113" t="s">
        <v>78</v>
      </c>
      <c r="AQ53" s="113"/>
      <c r="AR53" s="113"/>
      <c r="AS53" s="113"/>
      <c r="AT53" s="113"/>
      <c r="AU53" s="113"/>
      <c r="AV53" s="65" t="s">
        <v>0</v>
      </c>
      <c r="AW53" s="113">
        <v>0</v>
      </c>
      <c r="AX53" s="113"/>
      <c r="AY53" s="113"/>
      <c r="AZ53" s="65"/>
      <c r="BA53" s="65"/>
      <c r="BB53" s="65"/>
      <c r="BC53" s="114">
        <f>BC51*BD52</f>
        <v>0</v>
      </c>
      <c r="BD53" s="115"/>
      <c r="BE53" s="115"/>
      <c r="BF53" s="115"/>
      <c r="BG53" s="76"/>
      <c r="BH53" s="75"/>
      <c r="BI53" s="113" t="s">
        <v>78</v>
      </c>
      <c r="BJ53" s="113"/>
      <c r="BK53" s="113"/>
      <c r="BL53" s="113"/>
      <c r="BM53" s="113"/>
      <c r="BN53" s="113"/>
      <c r="BO53" s="65" t="s">
        <v>0</v>
      </c>
      <c r="BP53" s="113">
        <v>0</v>
      </c>
      <c r="BQ53" s="113"/>
      <c r="BR53" s="113"/>
      <c r="BS53" s="65"/>
      <c r="BT53" s="65"/>
      <c r="BU53" s="65"/>
      <c r="BV53" s="114">
        <f>BV51*BW52</f>
        <v>0</v>
      </c>
      <c r="BW53" s="115"/>
      <c r="BX53" s="115"/>
      <c r="BY53" s="115"/>
      <c r="BZ53" s="76"/>
    </row>
    <row r="54" spans="2:78" ht="3" customHeight="1" x14ac:dyDescent="0.2">
      <c r="B54" s="69"/>
      <c r="C54" s="71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71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71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71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71"/>
    </row>
    <row r="55" spans="2:78" ht="11.25" customHeight="1" x14ac:dyDescent="0.2">
      <c r="B55" s="69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</row>
    <row r="56" spans="2:78" ht="6" customHeight="1" thickBot="1" x14ac:dyDescent="0.25">
      <c r="C56" s="25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7"/>
    </row>
    <row r="57" spans="2:78" ht="11.25" customHeight="1" x14ac:dyDescent="0.2">
      <c r="C57" s="126" t="s">
        <v>23</v>
      </c>
      <c r="D57" s="127"/>
      <c r="E57" s="127"/>
      <c r="F57" s="127"/>
      <c r="G57" s="127"/>
      <c r="H57" s="127"/>
      <c r="I57" s="127"/>
      <c r="J57" s="67" t="s">
        <v>0</v>
      </c>
      <c r="K57" s="106">
        <f>SUM(Q40,Q27,AJ27,BC27,BC40,AJ40,Q14,AJ14,BC14,Q53,AJ53,BC53,BV14,BV27,BV40,BV53)</f>
        <v>19289.760000000002</v>
      </c>
      <c r="L57" s="109"/>
      <c r="M57" s="109"/>
      <c r="N57" s="109"/>
      <c r="O57" s="133"/>
      <c r="Q57" s="129">
        <v>1.35</v>
      </c>
      <c r="R57" s="130"/>
      <c r="S57" s="130"/>
      <c r="T57" s="130"/>
      <c r="U57" s="131" t="s">
        <v>61</v>
      </c>
      <c r="V57" s="132"/>
      <c r="W57" s="132"/>
      <c r="X57" s="132"/>
      <c r="Y57" s="132"/>
      <c r="Z57" s="132"/>
      <c r="AA57" s="132"/>
      <c r="AB57" s="2"/>
      <c r="AC57" s="132" t="s">
        <v>96</v>
      </c>
      <c r="AD57" s="132"/>
      <c r="AE57" s="132"/>
      <c r="AF57" s="132"/>
      <c r="AG57" s="132"/>
      <c r="AH57" s="132"/>
      <c r="AI57" s="134">
        <f>AD141*Q57</f>
        <v>0</v>
      </c>
      <c r="AJ57" s="134"/>
      <c r="AK57" s="134"/>
      <c r="AL57" s="134"/>
      <c r="AM57" s="134"/>
      <c r="AN57" s="134"/>
      <c r="AQ57" s="102" t="s">
        <v>33</v>
      </c>
      <c r="AR57" s="103"/>
      <c r="AS57" s="103"/>
      <c r="AT57" s="103"/>
      <c r="AU57" s="103"/>
      <c r="AV57" s="103"/>
      <c r="AW57" s="103"/>
      <c r="AX57" s="103"/>
      <c r="AY57" s="80" t="s">
        <v>1</v>
      </c>
      <c r="AZ57" s="119">
        <f>K13+AD13+AW13+K26+AD26+AW26+K39+AD39+AW39+K52+AD52+AW52+BP13+BP26+BP39+BP52</f>
        <v>11289.6</v>
      </c>
      <c r="BA57" s="120"/>
      <c r="BB57" s="120"/>
      <c r="BC57" s="120"/>
      <c r="BD57" s="103" t="s">
        <v>75</v>
      </c>
      <c r="BE57" s="103"/>
      <c r="BF57" s="103"/>
      <c r="BG57" s="104"/>
      <c r="BI57" s="121" t="s">
        <v>131</v>
      </c>
      <c r="BJ57" s="122"/>
      <c r="BK57" s="122"/>
      <c r="BL57" s="122"/>
      <c r="BM57" s="122"/>
      <c r="BN57" s="122"/>
      <c r="BO57" s="122"/>
      <c r="BP57" s="122"/>
      <c r="BQ57" s="81"/>
      <c r="BR57" s="123">
        <v>0</v>
      </c>
      <c r="BS57" s="124"/>
      <c r="BT57" s="124"/>
      <c r="BU57" s="124"/>
      <c r="BV57" s="124"/>
      <c r="BW57" s="124"/>
      <c r="BX57" s="124"/>
      <c r="BY57" s="125"/>
    </row>
    <row r="58" spans="2:78" ht="11.25" customHeight="1" x14ac:dyDescent="0.2">
      <c r="C58" s="126" t="s">
        <v>24</v>
      </c>
      <c r="D58" s="127"/>
      <c r="E58" s="127"/>
      <c r="F58" s="127"/>
      <c r="G58" s="127"/>
      <c r="H58" s="127"/>
      <c r="I58" s="127"/>
      <c r="J58" s="67" t="s">
        <v>0</v>
      </c>
      <c r="K58" s="106">
        <f>K57*17%</f>
        <v>3279.2592000000004</v>
      </c>
      <c r="L58" s="106"/>
      <c r="M58" s="106"/>
      <c r="N58" s="106"/>
      <c r="O58" s="128"/>
      <c r="Q58" s="129">
        <v>1.35</v>
      </c>
      <c r="R58" s="130"/>
      <c r="S58" s="130"/>
      <c r="T58" s="130"/>
      <c r="U58" s="131" t="s">
        <v>132</v>
      </c>
      <c r="V58" s="132"/>
      <c r="W58" s="132"/>
      <c r="X58" s="132"/>
      <c r="Y58" s="132"/>
      <c r="Z58" s="132"/>
      <c r="AA58" s="132"/>
      <c r="AB58" s="2"/>
      <c r="AC58" s="132" t="s">
        <v>97</v>
      </c>
      <c r="AD58" s="132"/>
      <c r="AE58" s="132"/>
      <c r="AF58" s="132"/>
      <c r="AG58" s="132"/>
      <c r="AH58" s="132"/>
      <c r="AI58" s="134">
        <f>AM141*Q58</f>
        <v>0</v>
      </c>
      <c r="AJ58" s="134"/>
      <c r="AK58" s="134"/>
      <c r="AL58" s="134"/>
      <c r="AM58" s="134"/>
      <c r="AN58" s="134"/>
      <c r="AQ58" s="109" t="s">
        <v>76</v>
      </c>
      <c r="AR58" s="109"/>
      <c r="AS58" s="109"/>
      <c r="AT58" s="109"/>
      <c r="AU58" s="109"/>
      <c r="AV58" s="109"/>
      <c r="AW58" s="109"/>
      <c r="AX58" s="109"/>
      <c r="AY58" s="79"/>
      <c r="AZ58" s="147" t="s">
        <v>77</v>
      </c>
      <c r="BA58" s="147"/>
      <c r="BB58" s="147"/>
      <c r="BC58" s="147"/>
      <c r="BE58" s="109" t="s">
        <v>46</v>
      </c>
      <c r="BF58" s="109"/>
      <c r="BG58" s="109"/>
      <c r="BI58" s="148" t="s">
        <v>199</v>
      </c>
      <c r="BJ58" s="149"/>
      <c r="BK58" s="149"/>
      <c r="BL58" s="149"/>
      <c r="BM58" s="149"/>
      <c r="BN58" s="149"/>
      <c r="BO58" s="149"/>
      <c r="BP58" s="149"/>
      <c r="BQ58" s="70"/>
      <c r="BR58" s="150">
        <v>0.03</v>
      </c>
      <c r="BS58" s="151"/>
      <c r="BT58" s="152">
        <f>IF(BR57&lt;=0.001,IF(BZ58&gt;=100,BZ58,"100"),"0")</f>
        <v>2639.7476356360344</v>
      </c>
      <c r="BU58" s="132"/>
      <c r="BV58" s="132"/>
      <c r="BW58" s="132"/>
      <c r="BX58" s="132"/>
      <c r="BY58" s="153"/>
      <c r="BZ58" s="67">
        <f>(K57+K58+K59+K60+K61+K62+K63+K64)*BR58</f>
        <v>2639.7476356360344</v>
      </c>
    </row>
    <row r="59" spans="2:78" ht="11.25" customHeight="1" thickBot="1" x14ac:dyDescent="0.25">
      <c r="C59" s="126" t="s">
        <v>26</v>
      </c>
      <c r="D59" s="127"/>
      <c r="E59" s="127"/>
      <c r="F59" s="127"/>
      <c r="G59" s="127"/>
      <c r="H59" s="127"/>
      <c r="I59" s="127"/>
      <c r="J59" s="67" t="s">
        <v>0</v>
      </c>
      <c r="K59" s="106">
        <f>(R13*K14+AK13*AD14+BD13*AW14+R26*K27+AK26*AD27+BD26*AW27+R39*K40+AK39*AD40+BD39*AW40+R52*K53+AK52*AD53+BD52*AW53+BW13*BP14+BW26*BP27+BW39*BP40+BW52*BP53)</f>
        <v>1530</v>
      </c>
      <c r="L59" s="106"/>
      <c r="M59" s="106"/>
      <c r="N59" s="106"/>
      <c r="O59" s="128"/>
      <c r="Q59" s="129">
        <v>1.35</v>
      </c>
      <c r="R59" s="130"/>
      <c r="S59" s="130"/>
      <c r="T59" s="130"/>
      <c r="U59" s="144" t="s">
        <v>133</v>
      </c>
      <c r="V59" s="145"/>
      <c r="W59" s="145"/>
      <c r="X59" s="145"/>
      <c r="Y59" s="145"/>
      <c r="Z59" s="145"/>
      <c r="AA59" s="145"/>
      <c r="AB59" s="2"/>
      <c r="AC59" s="145" t="s">
        <v>98</v>
      </c>
      <c r="AD59" s="145"/>
      <c r="AE59" s="145"/>
      <c r="AF59" s="145"/>
      <c r="AG59" s="145"/>
      <c r="AH59" s="145"/>
      <c r="AI59" s="146">
        <f>AV141*Q59</f>
        <v>912.6</v>
      </c>
      <c r="AJ59" s="146"/>
      <c r="AK59" s="146"/>
      <c r="AL59" s="146"/>
      <c r="AM59" s="146"/>
      <c r="AN59" s="146"/>
      <c r="AO59" s="109" t="s">
        <v>66</v>
      </c>
      <c r="AP59" s="133"/>
      <c r="AQ59" s="135" t="s">
        <v>36</v>
      </c>
      <c r="AR59" s="136"/>
      <c r="AS59" s="136"/>
      <c r="AT59" s="136"/>
      <c r="AU59" s="136"/>
      <c r="AV59" s="136"/>
      <c r="AW59" s="136"/>
      <c r="AX59" s="136"/>
      <c r="AY59" s="6" t="s">
        <v>0</v>
      </c>
      <c r="AZ59" s="137">
        <v>27.75</v>
      </c>
      <c r="BA59" s="137"/>
      <c r="BB59" s="137"/>
      <c r="BC59" s="137"/>
      <c r="BD59" s="74" t="s">
        <v>16</v>
      </c>
      <c r="BE59" s="105"/>
      <c r="BF59" s="105"/>
      <c r="BG59" s="138"/>
      <c r="BI59" s="139" t="s">
        <v>135</v>
      </c>
      <c r="BJ59" s="140"/>
      <c r="BK59" s="140"/>
      <c r="BL59" s="140"/>
      <c r="BM59" s="140"/>
      <c r="BN59" s="140"/>
      <c r="BO59" s="140"/>
      <c r="BP59" s="140"/>
      <c r="BQ59" s="78"/>
      <c r="BR59" s="141"/>
      <c r="BS59" s="142"/>
      <c r="BT59" s="142"/>
      <c r="BU59" s="142"/>
      <c r="BV59" s="142"/>
      <c r="BW59" s="142"/>
      <c r="BX59" s="142"/>
      <c r="BY59" s="143"/>
    </row>
    <row r="60" spans="2:78" ht="11.25" customHeight="1" x14ac:dyDescent="0.2">
      <c r="C60" s="126" t="s">
        <v>25</v>
      </c>
      <c r="D60" s="127"/>
      <c r="E60" s="127"/>
      <c r="F60" s="127"/>
      <c r="G60" s="127"/>
      <c r="H60" s="127"/>
      <c r="I60" s="127"/>
      <c r="J60" s="67" t="s">
        <v>0</v>
      </c>
      <c r="K60" s="106">
        <f>AI57+AI58+AI59+AI60+AI61+AI62</f>
        <v>63872.568654534487</v>
      </c>
      <c r="L60" s="109"/>
      <c r="M60" s="109"/>
      <c r="N60" s="109"/>
      <c r="O60" s="133"/>
      <c r="Q60" s="129">
        <v>1.35</v>
      </c>
      <c r="R60" s="130"/>
      <c r="S60" s="130"/>
      <c r="T60" s="130"/>
      <c r="U60" s="131" t="s">
        <v>126</v>
      </c>
      <c r="V60" s="132"/>
      <c r="W60" s="132"/>
      <c r="X60" s="132"/>
      <c r="Y60" s="132"/>
      <c r="Z60" s="132"/>
      <c r="AA60" s="132"/>
      <c r="AB60" s="28"/>
      <c r="AC60" s="131" t="s">
        <v>127</v>
      </c>
      <c r="AD60" s="132"/>
      <c r="AE60" s="132"/>
      <c r="AF60" s="132"/>
      <c r="AG60" s="132"/>
      <c r="AH60" s="132"/>
      <c r="AI60" s="164">
        <f>Q60*BN141</f>
        <v>62959.968654534488</v>
      </c>
      <c r="AJ60" s="134"/>
      <c r="AK60" s="134"/>
      <c r="AL60" s="134"/>
      <c r="AM60" s="134"/>
      <c r="AN60" s="134"/>
      <c r="AO60" s="109" t="s">
        <v>67</v>
      </c>
      <c r="AP60" s="133"/>
      <c r="AQ60" s="154" t="s">
        <v>37</v>
      </c>
      <c r="AR60" s="155"/>
      <c r="AS60" s="155"/>
      <c r="AT60" s="155"/>
      <c r="AU60" s="155"/>
      <c r="AV60" s="155"/>
      <c r="AW60" s="155"/>
      <c r="AX60" s="155"/>
      <c r="AY60" s="2" t="s">
        <v>0</v>
      </c>
      <c r="AZ60" s="156">
        <v>55.5</v>
      </c>
      <c r="BA60" s="156"/>
      <c r="BB60" s="156"/>
      <c r="BC60" s="156"/>
      <c r="BD60" s="67" t="s">
        <v>16</v>
      </c>
      <c r="BE60" s="109"/>
      <c r="BF60" s="109"/>
      <c r="BG60" s="133"/>
      <c r="BI60" s="160" t="s">
        <v>155</v>
      </c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2"/>
    </row>
    <row r="61" spans="2:78" ht="11.25" customHeight="1" x14ac:dyDescent="0.2">
      <c r="C61" s="126" t="s">
        <v>27</v>
      </c>
      <c r="D61" s="127"/>
      <c r="E61" s="127"/>
      <c r="F61" s="127"/>
      <c r="G61" s="127"/>
      <c r="H61" s="127"/>
      <c r="I61" s="127"/>
      <c r="J61" s="67" t="s">
        <v>0</v>
      </c>
      <c r="K61" s="106">
        <v>20</v>
      </c>
      <c r="L61" s="106"/>
      <c r="M61" s="106"/>
      <c r="N61" s="106"/>
      <c r="O61" s="128"/>
      <c r="Q61" s="129">
        <v>1.35</v>
      </c>
      <c r="R61" s="130"/>
      <c r="S61" s="130"/>
      <c r="T61" s="130"/>
      <c r="U61" s="163" t="s">
        <v>154</v>
      </c>
      <c r="V61" s="132"/>
      <c r="W61" s="132"/>
      <c r="X61" s="132"/>
      <c r="Y61" s="132"/>
      <c r="Z61" s="132"/>
      <c r="AA61" s="132"/>
      <c r="AB61" s="29"/>
      <c r="AC61" s="163" t="s">
        <v>153</v>
      </c>
      <c r="AD61" s="132"/>
      <c r="AE61" s="132"/>
      <c r="AF61" s="132"/>
      <c r="AG61" s="132"/>
      <c r="AH61" s="132"/>
      <c r="AI61" s="134">
        <f>Q61*BE141</f>
        <v>0</v>
      </c>
      <c r="AJ61" s="134"/>
      <c r="AK61" s="134"/>
      <c r="AL61" s="134"/>
      <c r="AM61" s="134"/>
      <c r="AN61" s="134"/>
      <c r="AO61" s="109" t="s">
        <v>68</v>
      </c>
      <c r="AP61" s="133"/>
      <c r="AQ61" s="154" t="s">
        <v>38</v>
      </c>
      <c r="AR61" s="155"/>
      <c r="AS61" s="155"/>
      <c r="AT61" s="155"/>
      <c r="AU61" s="155"/>
      <c r="AV61" s="155"/>
      <c r="AW61" s="155"/>
      <c r="AX61" s="155"/>
      <c r="AY61" s="2" t="s">
        <v>0</v>
      </c>
      <c r="AZ61" s="156">
        <v>88.8</v>
      </c>
      <c r="BA61" s="156"/>
      <c r="BB61" s="156"/>
      <c r="BC61" s="156"/>
      <c r="BD61" s="67" t="s">
        <v>16</v>
      </c>
      <c r="BE61" s="109"/>
      <c r="BF61" s="109"/>
      <c r="BG61" s="133"/>
      <c r="BI61" s="157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9"/>
    </row>
    <row r="62" spans="2:78" ht="11.25" customHeight="1" x14ac:dyDescent="0.2">
      <c r="C62" s="126" t="s">
        <v>28</v>
      </c>
      <c r="D62" s="127"/>
      <c r="E62" s="127"/>
      <c r="F62" s="127"/>
      <c r="G62" s="127"/>
      <c r="H62" s="127"/>
      <c r="I62" s="127"/>
      <c r="J62" s="67" t="s">
        <v>0</v>
      </c>
      <c r="K62" s="106">
        <f>AZ59*BE59+AZ60*BE60+AZ61*BE61+AZ62*BE62+AZ63*BE63+AZ64*BE64+AZ65*BE65+AZ66*BE66+AZ67*BE67</f>
        <v>0</v>
      </c>
      <c r="L62" s="106"/>
      <c r="M62" s="106"/>
      <c r="N62" s="106"/>
      <c r="O62" s="128"/>
      <c r="Q62" s="129">
        <v>1.35</v>
      </c>
      <c r="R62" s="130"/>
      <c r="S62" s="130"/>
      <c r="T62" s="130"/>
      <c r="U62" s="163" t="s">
        <v>128</v>
      </c>
      <c r="V62" s="132"/>
      <c r="W62" s="132"/>
      <c r="X62" s="132"/>
      <c r="Y62" s="132"/>
      <c r="Z62" s="132"/>
      <c r="AA62" s="132"/>
      <c r="AB62" s="28"/>
      <c r="AC62" s="163" t="s">
        <v>129</v>
      </c>
      <c r="AD62" s="132"/>
      <c r="AE62" s="132"/>
      <c r="AF62" s="132"/>
      <c r="AG62" s="132"/>
      <c r="AH62" s="132"/>
      <c r="AI62" s="164">
        <f>Q62*BT71</f>
        <v>0</v>
      </c>
      <c r="AJ62" s="134"/>
      <c r="AK62" s="134"/>
      <c r="AL62" s="134"/>
      <c r="AM62" s="134"/>
      <c r="AN62" s="134"/>
      <c r="AO62" s="109" t="s">
        <v>69</v>
      </c>
      <c r="AP62" s="133"/>
      <c r="AQ62" s="154" t="s">
        <v>39</v>
      </c>
      <c r="AR62" s="155"/>
      <c r="AS62" s="155"/>
      <c r="AT62" s="155"/>
      <c r="AU62" s="155"/>
      <c r="AV62" s="155"/>
      <c r="AW62" s="155"/>
      <c r="AX62" s="155"/>
      <c r="AY62" s="2" t="s">
        <v>0</v>
      </c>
      <c r="AZ62" s="156">
        <v>122.1</v>
      </c>
      <c r="BA62" s="156"/>
      <c r="BB62" s="156"/>
      <c r="BC62" s="156"/>
      <c r="BD62" s="67" t="s">
        <v>16</v>
      </c>
      <c r="BE62" s="109"/>
      <c r="BF62" s="109"/>
      <c r="BG62" s="133"/>
      <c r="BI62" s="167"/>
      <c r="BJ62" s="168"/>
      <c r="BK62" s="168"/>
      <c r="BL62" s="165">
        <v>0</v>
      </c>
      <c r="BM62" s="165"/>
      <c r="BN62" s="165"/>
      <c r="BO62" s="165"/>
      <c r="BP62" s="165"/>
      <c r="BQ62" s="165"/>
      <c r="BR62" s="165"/>
      <c r="BS62" s="165"/>
      <c r="BT62" s="165">
        <f>BI62*BL62</f>
        <v>0</v>
      </c>
      <c r="BU62" s="165"/>
      <c r="BV62" s="165"/>
      <c r="BW62" s="165"/>
      <c r="BX62" s="165"/>
      <c r="BY62" s="166"/>
    </row>
    <row r="63" spans="2:78" ht="11.25" customHeight="1" x14ac:dyDescent="0.2">
      <c r="C63" s="126" t="s">
        <v>29</v>
      </c>
      <c r="D63" s="127"/>
      <c r="E63" s="127"/>
      <c r="F63" s="127"/>
      <c r="G63" s="127"/>
      <c r="H63" s="127"/>
      <c r="I63" s="127"/>
      <c r="J63" s="67" t="s">
        <v>0</v>
      </c>
      <c r="K63" s="106">
        <f>BB69</f>
        <v>0</v>
      </c>
      <c r="L63" s="106"/>
      <c r="M63" s="106"/>
      <c r="N63" s="106"/>
      <c r="O63" s="128"/>
      <c r="Q63" s="129">
        <v>1</v>
      </c>
      <c r="R63" s="130"/>
      <c r="S63" s="130"/>
      <c r="T63" s="130"/>
      <c r="U63" s="131" t="s">
        <v>198</v>
      </c>
      <c r="V63" s="132"/>
      <c r="W63" s="132"/>
      <c r="X63" s="132"/>
      <c r="Y63" s="132"/>
      <c r="Z63" s="132"/>
      <c r="AA63" s="132"/>
      <c r="AB63" s="28"/>
      <c r="AC63" s="131" t="s">
        <v>130</v>
      </c>
      <c r="AD63" s="132"/>
      <c r="AE63" s="132"/>
      <c r="AF63" s="132"/>
      <c r="AG63" s="132"/>
      <c r="AH63" s="132"/>
      <c r="AI63" s="164">
        <f>(Q63*BR57)+(Q63*BT58)</f>
        <v>2639.7476356360344</v>
      </c>
      <c r="AJ63" s="134"/>
      <c r="AK63" s="134"/>
      <c r="AL63" s="134"/>
      <c r="AM63" s="134"/>
      <c r="AN63" s="134"/>
      <c r="AO63" s="109" t="s">
        <v>70</v>
      </c>
      <c r="AP63" s="133"/>
      <c r="AQ63" s="154" t="s">
        <v>40</v>
      </c>
      <c r="AR63" s="155"/>
      <c r="AS63" s="155"/>
      <c r="AT63" s="155"/>
      <c r="AU63" s="155"/>
      <c r="AV63" s="155"/>
      <c r="AW63" s="155"/>
      <c r="AX63" s="155"/>
      <c r="AY63" s="2" t="s">
        <v>0</v>
      </c>
      <c r="AZ63" s="156">
        <v>172.05</v>
      </c>
      <c r="BA63" s="156"/>
      <c r="BB63" s="156"/>
      <c r="BC63" s="156"/>
      <c r="BD63" s="67" t="s">
        <v>16</v>
      </c>
      <c r="BE63" s="109"/>
      <c r="BF63" s="109"/>
      <c r="BG63" s="133"/>
      <c r="BI63" s="157" t="s">
        <v>158</v>
      </c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9"/>
    </row>
    <row r="64" spans="2:78" ht="11.25" customHeight="1" x14ac:dyDescent="0.2">
      <c r="C64" s="126" t="s">
        <v>45</v>
      </c>
      <c r="D64" s="127"/>
      <c r="E64" s="127"/>
      <c r="F64" s="127"/>
      <c r="G64" s="127"/>
      <c r="H64" s="127"/>
      <c r="I64" s="127"/>
      <c r="J64" s="67" t="s">
        <v>0</v>
      </c>
      <c r="K64" s="106">
        <v>0</v>
      </c>
      <c r="L64" s="106"/>
      <c r="M64" s="106"/>
      <c r="N64" s="106"/>
      <c r="O64" s="128"/>
      <c r="Q64" s="129">
        <v>1.35</v>
      </c>
      <c r="R64" s="130"/>
      <c r="S64" s="130"/>
      <c r="T64" s="130"/>
      <c r="U64" s="131" t="s">
        <v>135</v>
      </c>
      <c r="V64" s="132"/>
      <c r="W64" s="132"/>
      <c r="X64" s="132"/>
      <c r="Y64" s="132"/>
      <c r="Z64" s="132"/>
      <c r="AA64" s="132"/>
      <c r="AC64" s="131" t="s">
        <v>136</v>
      </c>
      <c r="AD64" s="132"/>
      <c r="AE64" s="132"/>
      <c r="AF64" s="132"/>
      <c r="AG64" s="132"/>
      <c r="AH64" s="132"/>
      <c r="AI64" s="164">
        <f>Q64*BR59</f>
        <v>0</v>
      </c>
      <c r="AJ64" s="134"/>
      <c r="AK64" s="134"/>
      <c r="AL64" s="134"/>
      <c r="AM64" s="134"/>
      <c r="AN64" s="134"/>
      <c r="AO64" s="109" t="s">
        <v>71</v>
      </c>
      <c r="AP64" s="133"/>
      <c r="AQ64" s="154" t="s">
        <v>41</v>
      </c>
      <c r="AR64" s="155"/>
      <c r="AS64" s="155"/>
      <c r="AT64" s="155"/>
      <c r="AU64" s="155"/>
      <c r="AV64" s="155"/>
      <c r="AW64" s="155"/>
      <c r="AX64" s="155"/>
      <c r="AY64" s="2" t="s">
        <v>0</v>
      </c>
      <c r="AZ64" s="156">
        <v>183.15</v>
      </c>
      <c r="BA64" s="156"/>
      <c r="BB64" s="156"/>
      <c r="BC64" s="156"/>
      <c r="BD64" s="67" t="s">
        <v>16</v>
      </c>
      <c r="BE64" s="109"/>
      <c r="BF64" s="109"/>
      <c r="BG64" s="133"/>
      <c r="BI64" s="167"/>
      <c r="BJ64" s="168"/>
      <c r="BK64" s="168"/>
      <c r="BL64" s="165">
        <v>0</v>
      </c>
      <c r="BM64" s="165"/>
      <c r="BN64" s="165"/>
      <c r="BO64" s="165"/>
      <c r="BP64" s="165"/>
      <c r="BQ64" s="165"/>
      <c r="BR64" s="165"/>
      <c r="BS64" s="165"/>
      <c r="BT64" s="165">
        <f>BI64*BL64</f>
        <v>0</v>
      </c>
      <c r="BU64" s="165"/>
      <c r="BV64" s="165"/>
      <c r="BW64" s="165"/>
      <c r="BX64" s="165"/>
      <c r="BY64" s="166"/>
    </row>
    <row r="65" spans="3:118" ht="11.25" customHeight="1" x14ac:dyDescent="0.2">
      <c r="C65" s="126" t="s">
        <v>134</v>
      </c>
      <c r="D65" s="127"/>
      <c r="E65" s="127"/>
      <c r="F65" s="127"/>
      <c r="G65" s="127"/>
      <c r="H65" s="127"/>
      <c r="I65" s="127"/>
      <c r="J65" s="67" t="s">
        <v>0</v>
      </c>
      <c r="K65" s="106">
        <f>AI63+AI64</f>
        <v>2639.7476356360344</v>
      </c>
      <c r="L65" s="109"/>
      <c r="M65" s="109"/>
      <c r="N65" s="109"/>
      <c r="O65" s="133"/>
      <c r="AI65" s="66"/>
      <c r="AO65" s="109" t="s">
        <v>72</v>
      </c>
      <c r="AP65" s="133"/>
      <c r="AQ65" s="154" t="s">
        <v>63</v>
      </c>
      <c r="AR65" s="155"/>
      <c r="AS65" s="155"/>
      <c r="AT65" s="155"/>
      <c r="AU65" s="155"/>
      <c r="AV65" s="155"/>
      <c r="AW65" s="155"/>
      <c r="AX65" s="155"/>
      <c r="AY65" s="2" t="s">
        <v>0</v>
      </c>
      <c r="AZ65" s="156">
        <v>210.9</v>
      </c>
      <c r="BA65" s="156"/>
      <c r="BB65" s="156"/>
      <c r="BC65" s="156"/>
      <c r="BD65" s="67" t="s">
        <v>16</v>
      </c>
      <c r="BE65" s="109"/>
      <c r="BF65" s="109"/>
      <c r="BG65" s="133"/>
      <c r="BI65" s="157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9"/>
    </row>
    <row r="66" spans="3:118" ht="11.25" customHeight="1" x14ac:dyDescent="0.2">
      <c r="C66" s="126" t="s">
        <v>30</v>
      </c>
      <c r="D66" s="127"/>
      <c r="E66" s="127"/>
      <c r="F66" s="127"/>
      <c r="G66" s="127"/>
      <c r="H66" s="127"/>
      <c r="I66" s="127"/>
      <c r="J66" s="67" t="s">
        <v>1</v>
      </c>
      <c r="K66" s="106">
        <f>K57+K58+K59+K61+K60+K62+K63+K64+K65</f>
        <v>90631.335490170517</v>
      </c>
      <c r="L66" s="109"/>
      <c r="M66" s="109"/>
      <c r="N66" s="109"/>
      <c r="O66" s="133"/>
      <c r="T66" s="131" t="s">
        <v>99</v>
      </c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4">
        <f>K57+K58+K59</f>
        <v>24099.019200000002</v>
      </c>
      <c r="AJ66" s="134"/>
      <c r="AK66" s="134"/>
      <c r="AL66" s="134"/>
      <c r="AM66" s="134"/>
      <c r="AN66" s="134"/>
      <c r="AO66" s="109" t="s">
        <v>73</v>
      </c>
      <c r="AP66" s="133"/>
      <c r="AQ66" s="154" t="s">
        <v>64</v>
      </c>
      <c r="AR66" s="155"/>
      <c r="AS66" s="155"/>
      <c r="AT66" s="155"/>
      <c r="AU66" s="155"/>
      <c r="AV66" s="155"/>
      <c r="AW66" s="155"/>
      <c r="AX66" s="155"/>
      <c r="AY66" s="2" t="s">
        <v>0</v>
      </c>
      <c r="AZ66" s="156">
        <v>238.65</v>
      </c>
      <c r="BA66" s="156"/>
      <c r="BB66" s="156"/>
      <c r="BC66" s="156"/>
      <c r="BD66" s="67" t="s">
        <v>16</v>
      </c>
      <c r="BE66" s="109"/>
      <c r="BF66" s="109"/>
      <c r="BG66" s="133"/>
      <c r="BI66" s="167"/>
      <c r="BJ66" s="168"/>
      <c r="BK66" s="168"/>
      <c r="BL66" s="165">
        <v>0</v>
      </c>
      <c r="BM66" s="165"/>
      <c r="BN66" s="165"/>
      <c r="BO66" s="165"/>
      <c r="BP66" s="165"/>
      <c r="BQ66" s="165"/>
      <c r="BR66" s="165"/>
      <c r="BS66" s="165"/>
      <c r="BT66" s="165">
        <f>BI66*BL66</f>
        <v>0</v>
      </c>
      <c r="BU66" s="165"/>
      <c r="BV66" s="165"/>
      <c r="BW66" s="165"/>
      <c r="BX66" s="165"/>
      <c r="BY66" s="166"/>
    </row>
    <row r="67" spans="3:118" ht="11.25" customHeight="1" x14ac:dyDescent="0.2">
      <c r="C67" s="126" t="s">
        <v>31</v>
      </c>
      <c r="D67" s="127"/>
      <c r="E67" s="127"/>
      <c r="F67" s="127"/>
      <c r="G67" s="127"/>
      <c r="H67" s="127"/>
      <c r="I67" s="127"/>
      <c r="J67" s="67" t="s">
        <v>16</v>
      </c>
      <c r="K67" s="113">
        <v>1</v>
      </c>
      <c r="L67" s="113"/>
      <c r="M67" s="113"/>
      <c r="N67" s="113"/>
      <c r="O67" s="169"/>
      <c r="R67" s="26"/>
      <c r="S67" s="26"/>
      <c r="T67" s="131" t="s">
        <v>107</v>
      </c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70">
        <f>K60+K61</f>
        <v>63892.568654534487</v>
      </c>
      <c r="AJ67" s="131"/>
      <c r="AK67" s="131"/>
      <c r="AL67" s="131"/>
      <c r="AM67" s="131"/>
      <c r="AN67" s="131"/>
      <c r="AO67" s="109" t="s">
        <v>74</v>
      </c>
      <c r="AP67" s="133"/>
      <c r="AQ67" s="154" t="s">
        <v>65</v>
      </c>
      <c r="AR67" s="171"/>
      <c r="AS67" s="171"/>
      <c r="AT67" s="171"/>
      <c r="AU67" s="171"/>
      <c r="AV67" s="171"/>
      <c r="AW67" s="171"/>
      <c r="AX67" s="171"/>
      <c r="AY67" s="47" t="s">
        <v>0</v>
      </c>
      <c r="AZ67" s="172">
        <v>260.85000000000002</v>
      </c>
      <c r="BA67" s="172"/>
      <c r="BB67" s="172"/>
      <c r="BC67" s="172"/>
      <c r="BD67" s="72" t="s">
        <v>16</v>
      </c>
      <c r="BE67" s="118"/>
      <c r="BF67" s="118"/>
      <c r="BG67" s="133"/>
      <c r="BI67" s="157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9"/>
    </row>
    <row r="68" spans="3:118" ht="11.25" customHeight="1" x14ac:dyDescent="0.2">
      <c r="C68" s="173" t="s">
        <v>32</v>
      </c>
      <c r="D68" s="174"/>
      <c r="E68" s="174"/>
      <c r="F68" s="174"/>
      <c r="G68" s="174"/>
      <c r="H68" s="174"/>
      <c r="I68" s="174"/>
      <c r="J68" s="65" t="s">
        <v>1</v>
      </c>
      <c r="K68" s="175">
        <f>K66*K67</f>
        <v>90631.335490170517</v>
      </c>
      <c r="L68" s="175"/>
      <c r="M68" s="175"/>
      <c r="N68" s="175"/>
      <c r="O68" s="176"/>
      <c r="T68" s="131" t="s">
        <v>108</v>
      </c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70">
        <f>K62+K63</f>
        <v>0</v>
      </c>
      <c r="AJ68" s="131"/>
      <c r="AK68" s="131"/>
      <c r="AL68" s="131"/>
      <c r="AM68" s="131"/>
      <c r="AN68" s="131"/>
      <c r="AP68" s="180" t="s">
        <v>222</v>
      </c>
      <c r="AQ68" s="181"/>
      <c r="AR68" s="181"/>
      <c r="AS68" s="181"/>
      <c r="AT68" s="181"/>
      <c r="AU68" s="181"/>
      <c r="AV68" s="181"/>
      <c r="AW68" s="181"/>
      <c r="AX68" s="182"/>
      <c r="AY68" s="181"/>
      <c r="AZ68" s="181"/>
      <c r="BA68" s="181"/>
      <c r="BB68" s="183">
        <f>AX68*4</f>
        <v>0</v>
      </c>
      <c r="BC68" s="184"/>
      <c r="BD68" s="184"/>
      <c r="BE68" s="184"/>
      <c r="BF68" s="184"/>
      <c r="BG68" s="185"/>
      <c r="BI68" s="167"/>
      <c r="BJ68" s="168"/>
      <c r="BK68" s="168"/>
      <c r="BL68" s="165">
        <v>0</v>
      </c>
      <c r="BM68" s="165"/>
      <c r="BN68" s="165"/>
      <c r="BO68" s="165"/>
      <c r="BP68" s="165"/>
      <c r="BQ68" s="165"/>
      <c r="BR68" s="165"/>
      <c r="BS68" s="165"/>
      <c r="BT68" s="165">
        <f>BI68*BL68</f>
        <v>0</v>
      </c>
      <c r="BU68" s="165"/>
      <c r="BV68" s="165"/>
      <c r="BW68" s="165"/>
      <c r="BX68" s="165"/>
      <c r="BY68" s="166"/>
    </row>
    <row r="69" spans="3:118" ht="11.25" customHeight="1" x14ac:dyDescent="0.2">
      <c r="C69" s="105"/>
      <c r="D69" s="105"/>
      <c r="E69" s="105"/>
      <c r="F69" s="105"/>
      <c r="G69" s="105"/>
      <c r="H69" s="105"/>
      <c r="I69" s="105"/>
      <c r="J69" s="105"/>
      <c r="K69" s="284">
        <f>'Black Anodized'!K68</f>
        <v>89670.757490170537</v>
      </c>
      <c r="L69" s="105"/>
      <c r="M69" s="105"/>
      <c r="N69" s="105"/>
      <c r="O69" s="105"/>
      <c r="T69" s="131" t="s">
        <v>109</v>
      </c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>
        <f>I5*R13+AB5*AK13+AU5*BD13+I18*R26+AB18*AK26+AU18*BD26+I31*R39+AB31*AK39+AU31*BD39+I44*R52+AB44*AK52+AU44*BD52+BN5*BW13+BN18*BW26+BN31*BW39+BN44*BW52</f>
        <v>1764</v>
      </c>
      <c r="AJ69" s="131"/>
      <c r="AK69" s="131"/>
      <c r="AL69" s="131"/>
      <c r="AM69" s="131"/>
      <c r="AN69" s="131"/>
      <c r="AP69" s="186" t="s">
        <v>223</v>
      </c>
      <c r="AQ69" s="187"/>
      <c r="AR69" s="187"/>
      <c r="AS69" s="187"/>
      <c r="AT69" s="187"/>
      <c r="AU69" s="187"/>
      <c r="AV69" s="187"/>
      <c r="AW69" s="187"/>
      <c r="AX69" s="188"/>
      <c r="AY69" s="187"/>
      <c r="AZ69" s="187"/>
      <c r="BA69" s="187"/>
      <c r="BB69" s="189">
        <f>BB68*AX69</f>
        <v>0</v>
      </c>
      <c r="BC69" s="190"/>
      <c r="BD69" s="190"/>
      <c r="BE69" s="190"/>
      <c r="BF69" s="190"/>
      <c r="BG69" s="191"/>
      <c r="BI69" s="157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9"/>
    </row>
    <row r="70" spans="3:118" ht="11.25" customHeight="1" x14ac:dyDescent="0.2">
      <c r="C70" s="109"/>
      <c r="D70" s="109"/>
      <c r="E70" s="109"/>
      <c r="F70" s="109"/>
      <c r="G70" s="109"/>
      <c r="H70" s="109"/>
      <c r="I70" s="109"/>
      <c r="J70" s="109"/>
      <c r="K70" s="116">
        <f>K68-K69</f>
        <v>960.57799999997951</v>
      </c>
      <c r="L70" s="109"/>
      <c r="M70" s="109"/>
      <c r="N70" s="109"/>
      <c r="O70" s="109"/>
      <c r="T70" s="131" t="s">
        <v>110</v>
      </c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64">
        <f>AD141+AM141+AV141+K61+BE141+BN141+BT71</f>
        <v>47333.013818173691</v>
      </c>
      <c r="AJ70" s="131"/>
      <c r="AK70" s="131"/>
      <c r="AL70" s="131"/>
      <c r="AM70" s="131"/>
      <c r="AN70" s="131"/>
      <c r="AS70" s="177" t="s">
        <v>197</v>
      </c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9"/>
      <c r="BI70" s="167"/>
      <c r="BJ70" s="168"/>
      <c r="BK70" s="168"/>
      <c r="BL70" s="165">
        <v>0</v>
      </c>
      <c r="BM70" s="165"/>
      <c r="BN70" s="165"/>
      <c r="BO70" s="165"/>
      <c r="BP70" s="165"/>
      <c r="BQ70" s="165"/>
      <c r="BR70" s="165"/>
      <c r="BS70" s="165"/>
      <c r="BT70" s="165">
        <f>BI70*BL70</f>
        <v>0</v>
      </c>
      <c r="BU70" s="165"/>
      <c r="BV70" s="165"/>
      <c r="BW70" s="165"/>
      <c r="BX70" s="165"/>
      <c r="BY70" s="166"/>
    </row>
    <row r="71" spans="3:118" ht="12.75" customHeight="1" thickBot="1" x14ac:dyDescent="0.25">
      <c r="C71" s="39">
        <f>AD141+AM141+AV141+BE141+BN141+K61/Q57</f>
        <v>47327.828632988509</v>
      </c>
      <c r="D71" s="64">
        <f>IF(C71&gt;0,((AI57+AI58+AI59+AI60+AI61+K61)/C71)-1,0)</f>
        <v>0.35000000000000009</v>
      </c>
      <c r="E71" s="64">
        <f>BT71</f>
        <v>0</v>
      </c>
      <c r="F71" s="38">
        <f>IF(BT71&gt;0,AI62/E71-1,0)</f>
        <v>0</v>
      </c>
      <c r="G71" s="64">
        <f>K59/1.25</f>
        <v>1224</v>
      </c>
      <c r="H71" s="64">
        <f>IF(K59&gt;0,K59/G71-1,0)</f>
        <v>0.25</v>
      </c>
      <c r="I71" s="64">
        <f>BR59</f>
        <v>0</v>
      </c>
      <c r="J71" s="38">
        <f>IF(I71&gt;0,AI64/I71-1,0)</f>
        <v>0</v>
      </c>
      <c r="K71" s="63">
        <f>AI63/Q63</f>
        <v>2639.7476356360344</v>
      </c>
      <c r="L71" s="64">
        <f>IF(K71&gt;0,AI63/K71-1,0)</f>
        <v>0</v>
      </c>
      <c r="M71" s="62">
        <f>SUM(BE66:BG67)*150</f>
        <v>0</v>
      </c>
      <c r="N71" s="64">
        <f>IF(K62&gt;0,K62/M71-1,0)</f>
        <v>0</v>
      </c>
      <c r="O71" s="64">
        <f>K63/1.25</f>
        <v>0</v>
      </c>
      <c r="P71" s="40">
        <f>IF(K63&gt;0,K63/O71-1,0)</f>
        <v>0</v>
      </c>
      <c r="AS71" s="210">
        <f>AD141+AM141+AV141+BE141+BN141</f>
        <v>47313.013818173691</v>
      </c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2"/>
      <c r="BI71" s="201" t="s">
        <v>156</v>
      </c>
      <c r="BJ71" s="202"/>
      <c r="BK71" s="202"/>
      <c r="BL71" s="202"/>
      <c r="BM71" s="202"/>
      <c r="BN71" s="202"/>
      <c r="BO71" s="202"/>
      <c r="BP71" s="202"/>
      <c r="BQ71" s="202"/>
      <c r="BR71" s="202"/>
      <c r="BS71" s="202"/>
      <c r="BT71" s="203">
        <f>BT62+BT64+BT66+BT68+BT70</f>
        <v>0</v>
      </c>
      <c r="BU71" s="202"/>
      <c r="BV71" s="202"/>
      <c r="BW71" s="202"/>
      <c r="BX71" s="202"/>
      <c r="BY71" s="204"/>
    </row>
    <row r="72" spans="3:118" ht="6" customHeight="1" x14ac:dyDescent="0.2">
      <c r="C72" s="64" t="s">
        <v>200</v>
      </c>
      <c r="D72" s="64" t="s">
        <v>201</v>
      </c>
      <c r="E72" s="64" t="s">
        <v>202</v>
      </c>
      <c r="F72" s="64" t="s">
        <v>203</v>
      </c>
      <c r="G72" s="64" t="s">
        <v>204</v>
      </c>
      <c r="H72" s="64" t="s">
        <v>205</v>
      </c>
      <c r="I72" s="64" t="s">
        <v>206</v>
      </c>
      <c r="J72" s="64" t="s">
        <v>207</v>
      </c>
      <c r="K72" s="64" t="s">
        <v>208</v>
      </c>
      <c r="L72" s="64" t="s">
        <v>209</v>
      </c>
      <c r="M72" s="64" t="s">
        <v>210</v>
      </c>
      <c r="N72" s="64" t="s">
        <v>211</v>
      </c>
      <c r="O72" s="64" t="s">
        <v>212</v>
      </c>
      <c r="P72" s="64" t="s">
        <v>213</v>
      </c>
    </row>
    <row r="73" spans="3:118" ht="11.25" customHeight="1" x14ac:dyDescent="0.2">
      <c r="Q73" s="209" t="s">
        <v>195</v>
      </c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BF73" s="101" t="s">
        <v>60</v>
      </c>
      <c r="BG73" s="101"/>
      <c r="BH73" s="101"/>
      <c r="BI73" s="101"/>
    </row>
    <row r="74" spans="3:118" ht="11.25" customHeight="1" thickBot="1" x14ac:dyDescent="0.2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BH74" s="3"/>
    </row>
    <row r="75" spans="3:118" ht="11.25" customHeight="1" thickBot="1" x14ac:dyDescent="0.25">
      <c r="C75" s="205" t="s">
        <v>34</v>
      </c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7"/>
      <c r="AC75" s="208" t="s">
        <v>193</v>
      </c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7"/>
      <c r="BC75" s="208" t="s">
        <v>167</v>
      </c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7"/>
    </row>
    <row r="76" spans="3:118" ht="11.25" customHeight="1" x14ac:dyDescent="0.2">
      <c r="C76" s="197"/>
      <c r="D76" s="198"/>
      <c r="E76" s="199" t="s">
        <v>184</v>
      </c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2">
        <v>193</v>
      </c>
      <c r="U76" s="192"/>
      <c r="V76" s="192"/>
      <c r="W76" s="192"/>
      <c r="X76" s="74" t="s">
        <v>1</v>
      </c>
      <c r="Y76" s="200">
        <f t="shared" ref="Y76:Y110" si="0">C76*T76</f>
        <v>0</v>
      </c>
      <c r="Z76" s="87"/>
      <c r="AA76" s="87"/>
      <c r="AB76" s="88"/>
      <c r="AC76" s="193"/>
      <c r="AD76" s="194"/>
      <c r="AE76" s="199" t="s">
        <v>80</v>
      </c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2">
        <v>695</v>
      </c>
      <c r="AU76" s="192"/>
      <c r="AV76" s="192"/>
      <c r="AW76" s="192"/>
      <c r="AX76" s="67" t="s">
        <v>1</v>
      </c>
      <c r="AY76" s="106">
        <f t="shared" ref="AY76:AY137" si="1">AC76*AT76</f>
        <v>0</v>
      </c>
      <c r="AZ76" s="106"/>
      <c r="BA76" s="106"/>
      <c r="BB76" s="128"/>
      <c r="BC76" s="193"/>
      <c r="BD76" s="194"/>
      <c r="BE76" s="195" t="s">
        <v>168</v>
      </c>
      <c r="BF76" s="196"/>
      <c r="BG76" s="196"/>
      <c r="BH76" s="196"/>
      <c r="BI76" s="196"/>
      <c r="BJ76" s="196"/>
      <c r="BK76" s="196"/>
      <c r="BL76" s="196"/>
      <c r="BM76" s="196"/>
      <c r="BN76" s="196"/>
      <c r="BO76" s="196"/>
      <c r="BP76" s="196"/>
      <c r="BQ76" s="196"/>
      <c r="BR76" s="106"/>
      <c r="BS76" s="106"/>
      <c r="BT76" s="106"/>
      <c r="BU76" s="106"/>
      <c r="BV76" s="67" t="s">
        <v>1</v>
      </c>
      <c r="BW76" s="106">
        <f t="shared" ref="BW76:BW84" si="2">BC76*BR76</f>
        <v>0</v>
      </c>
      <c r="BX76" s="106"/>
      <c r="BY76" s="106"/>
      <c r="BZ76" s="128"/>
    </row>
    <row r="77" spans="3:118" ht="11.25" customHeight="1" thickBot="1" x14ac:dyDescent="0.25">
      <c r="C77" s="216"/>
      <c r="D77" s="217"/>
      <c r="E77" s="213" t="s">
        <v>186</v>
      </c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8">
        <v>386</v>
      </c>
      <c r="U77" s="218"/>
      <c r="V77" s="218"/>
      <c r="W77" s="218"/>
      <c r="X77" s="65" t="s">
        <v>1</v>
      </c>
      <c r="Y77" s="219">
        <f t="shared" si="0"/>
        <v>0</v>
      </c>
      <c r="Z77" s="219"/>
      <c r="AA77" s="219"/>
      <c r="AB77" s="220"/>
      <c r="AC77" s="216"/>
      <c r="AD77" s="217"/>
      <c r="AE77" s="213" t="s">
        <v>177</v>
      </c>
      <c r="AF77" s="213"/>
      <c r="AG77" s="213"/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8">
        <v>667</v>
      </c>
      <c r="AU77" s="218"/>
      <c r="AV77" s="218"/>
      <c r="AW77" s="218"/>
      <c r="AX77" s="65" t="s">
        <v>1</v>
      </c>
      <c r="AY77" s="219">
        <f t="shared" si="1"/>
        <v>0</v>
      </c>
      <c r="AZ77" s="219"/>
      <c r="BA77" s="219"/>
      <c r="BB77" s="220"/>
      <c r="BC77" s="216"/>
      <c r="BD77" s="217"/>
      <c r="BE77" s="213" t="s">
        <v>169</v>
      </c>
      <c r="BF77" s="214"/>
      <c r="BG77" s="214"/>
      <c r="BH77" s="214"/>
      <c r="BI77" s="214"/>
      <c r="BJ77" s="214"/>
      <c r="BK77" s="214"/>
      <c r="BL77" s="214"/>
      <c r="BM77" s="214"/>
      <c r="BN77" s="214"/>
      <c r="BO77" s="214"/>
      <c r="BP77" s="214"/>
      <c r="BQ77" s="214"/>
      <c r="BR77" s="219"/>
      <c r="BS77" s="219"/>
      <c r="BT77" s="219"/>
      <c r="BU77" s="219"/>
      <c r="BV77" s="65" t="s">
        <v>1</v>
      </c>
      <c r="BW77" s="219">
        <f t="shared" si="2"/>
        <v>0</v>
      </c>
      <c r="BX77" s="219"/>
      <c r="BY77" s="219"/>
      <c r="BZ77" s="220"/>
    </row>
    <row r="78" spans="3:118" ht="11.25" customHeight="1" thickBot="1" x14ac:dyDescent="0.25">
      <c r="C78" s="222"/>
      <c r="D78" s="223"/>
      <c r="E78" s="199" t="s">
        <v>185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2">
        <v>421</v>
      </c>
      <c r="U78" s="192"/>
      <c r="V78" s="192"/>
      <c r="W78" s="192"/>
      <c r="X78" s="74" t="s">
        <v>1</v>
      </c>
      <c r="Y78" s="200">
        <f t="shared" si="0"/>
        <v>0</v>
      </c>
      <c r="Z78" s="200"/>
      <c r="AA78" s="200"/>
      <c r="AB78" s="215"/>
      <c r="AC78" s="224" t="s">
        <v>194</v>
      </c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7"/>
      <c r="BC78" s="222"/>
      <c r="BD78" s="223"/>
      <c r="BE78" s="213" t="s">
        <v>170</v>
      </c>
      <c r="BF78" s="214"/>
      <c r="BG78" s="214"/>
      <c r="BH78" s="214"/>
      <c r="BI78" s="214"/>
      <c r="BJ78" s="214"/>
      <c r="BK78" s="214"/>
      <c r="BL78" s="214"/>
      <c r="BM78" s="214"/>
      <c r="BN78" s="214"/>
      <c r="BO78" s="214"/>
      <c r="BP78" s="214"/>
      <c r="BQ78" s="214"/>
      <c r="BR78" s="200"/>
      <c r="BS78" s="200"/>
      <c r="BT78" s="200"/>
      <c r="BU78" s="200"/>
      <c r="BV78" s="74" t="s">
        <v>1</v>
      </c>
      <c r="BW78" s="200">
        <f t="shared" si="2"/>
        <v>0</v>
      </c>
      <c r="BX78" s="200"/>
      <c r="BY78" s="200"/>
      <c r="BZ78" s="215"/>
      <c r="DL78" s="60"/>
      <c r="DM78" s="60"/>
      <c r="DN78" s="60"/>
    </row>
    <row r="79" spans="3:118" ht="11.25" customHeight="1" x14ac:dyDescent="0.2">
      <c r="C79" s="216"/>
      <c r="D79" s="217"/>
      <c r="E79" s="213" t="s">
        <v>187</v>
      </c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8">
        <v>842</v>
      </c>
      <c r="U79" s="218"/>
      <c r="V79" s="218"/>
      <c r="W79" s="218"/>
      <c r="X79" s="65" t="s">
        <v>1</v>
      </c>
      <c r="Y79" s="219">
        <f t="shared" si="0"/>
        <v>0</v>
      </c>
      <c r="Z79" s="219"/>
      <c r="AA79" s="219"/>
      <c r="AB79" s="220"/>
      <c r="AC79" s="197"/>
      <c r="AD79" s="198"/>
      <c r="AE79" s="195" t="s">
        <v>143</v>
      </c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221">
        <v>354</v>
      </c>
      <c r="AU79" s="221"/>
      <c r="AV79" s="221"/>
      <c r="AW79" s="221"/>
      <c r="AX79" s="31" t="s">
        <v>1</v>
      </c>
      <c r="AY79" s="228">
        <f t="shared" si="1"/>
        <v>0</v>
      </c>
      <c r="AZ79" s="228"/>
      <c r="BA79" s="228"/>
      <c r="BB79" s="229"/>
      <c r="BC79" s="216"/>
      <c r="BD79" s="217"/>
      <c r="BE79" s="213" t="s">
        <v>171</v>
      </c>
      <c r="BF79" s="214"/>
      <c r="BG79" s="214"/>
      <c r="BH79" s="214"/>
      <c r="BI79" s="214"/>
      <c r="BJ79" s="214"/>
      <c r="BK79" s="214"/>
      <c r="BL79" s="214"/>
      <c r="BM79" s="214"/>
      <c r="BN79" s="214"/>
      <c r="BO79" s="214"/>
      <c r="BP79" s="214"/>
      <c r="BQ79" s="214"/>
      <c r="BR79" s="219"/>
      <c r="BS79" s="219"/>
      <c r="BT79" s="219"/>
      <c r="BU79" s="219"/>
      <c r="BV79" s="65" t="s">
        <v>1</v>
      </c>
      <c r="BW79" s="219">
        <f t="shared" si="2"/>
        <v>0</v>
      </c>
      <c r="BX79" s="219"/>
      <c r="BY79" s="219"/>
      <c r="BZ79" s="220"/>
      <c r="DL79" s="5"/>
      <c r="DM79" s="5"/>
      <c r="DN79" s="5"/>
    </row>
    <row r="80" spans="3:118" ht="11.25" customHeight="1" x14ac:dyDescent="0.2">
      <c r="C80" s="222"/>
      <c r="D80" s="223"/>
      <c r="E80" s="199" t="s">
        <v>91</v>
      </c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2">
        <v>2012</v>
      </c>
      <c r="U80" s="192"/>
      <c r="V80" s="192"/>
      <c r="W80" s="192"/>
      <c r="X80" s="74" t="s">
        <v>1</v>
      </c>
      <c r="Y80" s="200">
        <f t="shared" si="0"/>
        <v>0</v>
      </c>
      <c r="Z80" s="200"/>
      <c r="AA80" s="200"/>
      <c r="AB80" s="215"/>
      <c r="AC80" s="216"/>
      <c r="AD80" s="217"/>
      <c r="AE80" s="213" t="s">
        <v>173</v>
      </c>
      <c r="AF80" s="213"/>
      <c r="AG80" s="213"/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8">
        <v>393</v>
      </c>
      <c r="AU80" s="218"/>
      <c r="AV80" s="218"/>
      <c r="AW80" s="218"/>
      <c r="AX80" s="65" t="s">
        <v>1</v>
      </c>
      <c r="AY80" s="219">
        <f t="shared" si="1"/>
        <v>0</v>
      </c>
      <c r="AZ80" s="219"/>
      <c r="BA80" s="219"/>
      <c r="BB80" s="220"/>
      <c r="BC80" s="222"/>
      <c r="BD80" s="223"/>
      <c r="BE80" s="199" t="s">
        <v>172</v>
      </c>
      <c r="BF80" s="227"/>
      <c r="BG80" s="227"/>
      <c r="BH80" s="227"/>
      <c r="BI80" s="227"/>
      <c r="BJ80" s="227"/>
      <c r="BK80" s="227"/>
      <c r="BL80" s="227"/>
      <c r="BM80" s="227"/>
      <c r="BN80" s="227"/>
      <c r="BO80" s="227"/>
      <c r="BP80" s="227"/>
      <c r="BQ80" s="227"/>
      <c r="BR80" s="200"/>
      <c r="BS80" s="200"/>
      <c r="BT80" s="200"/>
      <c r="BU80" s="200"/>
      <c r="BV80" s="74" t="s">
        <v>1</v>
      </c>
      <c r="BW80" s="200">
        <f t="shared" si="2"/>
        <v>0</v>
      </c>
      <c r="BX80" s="200"/>
      <c r="BY80" s="200"/>
      <c r="BZ80" s="215"/>
      <c r="DL80" s="5"/>
      <c r="DM80" s="5"/>
      <c r="DN80" s="5"/>
    </row>
    <row r="81" spans="3:156" ht="11.25" customHeight="1" x14ac:dyDescent="0.2">
      <c r="C81" s="193"/>
      <c r="D81" s="194"/>
      <c r="E81" s="225" t="s">
        <v>92</v>
      </c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6">
        <v>4024</v>
      </c>
      <c r="U81" s="226"/>
      <c r="V81" s="226"/>
      <c r="W81" s="226"/>
      <c r="X81" s="67" t="s">
        <v>1</v>
      </c>
      <c r="Y81" s="106">
        <f t="shared" si="0"/>
        <v>0</v>
      </c>
      <c r="Z81" s="106"/>
      <c r="AA81" s="106"/>
      <c r="AB81" s="128"/>
      <c r="AC81" s="222"/>
      <c r="AD81" s="223"/>
      <c r="AE81" s="199" t="s">
        <v>141</v>
      </c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2">
        <v>370</v>
      </c>
      <c r="AU81" s="192"/>
      <c r="AV81" s="192"/>
      <c r="AW81" s="192"/>
      <c r="AX81" s="74" t="s">
        <v>1</v>
      </c>
      <c r="AY81" s="200">
        <f t="shared" si="1"/>
        <v>0</v>
      </c>
      <c r="AZ81" s="200"/>
      <c r="BA81" s="200"/>
      <c r="BB81" s="215"/>
      <c r="BC81" s="216"/>
      <c r="BD81" s="217"/>
      <c r="BE81" s="213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9"/>
      <c r="BS81" s="219"/>
      <c r="BT81" s="219"/>
      <c r="BU81" s="219"/>
      <c r="BV81" s="65" t="s">
        <v>1</v>
      </c>
      <c r="BW81" s="219">
        <f t="shared" si="2"/>
        <v>0</v>
      </c>
      <c r="BX81" s="219"/>
      <c r="BY81" s="219"/>
      <c r="BZ81" s="220"/>
      <c r="DL81" s="5"/>
      <c r="DM81" s="5"/>
      <c r="DN81" s="5"/>
    </row>
    <row r="82" spans="3:156" ht="11.25" customHeight="1" x14ac:dyDescent="0.2">
      <c r="C82" s="230"/>
      <c r="D82" s="231"/>
      <c r="E82" s="236" t="s">
        <v>2</v>
      </c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3">
        <v>15</v>
      </c>
      <c r="U82" s="233"/>
      <c r="V82" s="233"/>
      <c r="W82" s="233"/>
      <c r="X82" s="80" t="s">
        <v>1</v>
      </c>
      <c r="Y82" s="234">
        <f t="shared" si="0"/>
        <v>0</v>
      </c>
      <c r="Z82" s="234"/>
      <c r="AA82" s="234"/>
      <c r="AB82" s="235"/>
      <c r="AC82" s="216"/>
      <c r="AD82" s="217"/>
      <c r="AE82" s="213" t="s">
        <v>144</v>
      </c>
      <c r="AF82" s="213"/>
      <c r="AG82" s="213"/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8">
        <v>409</v>
      </c>
      <c r="AU82" s="218"/>
      <c r="AV82" s="218"/>
      <c r="AW82" s="218"/>
      <c r="AX82" s="65" t="s">
        <v>1</v>
      </c>
      <c r="AY82" s="219">
        <f t="shared" si="1"/>
        <v>0</v>
      </c>
      <c r="AZ82" s="219"/>
      <c r="BA82" s="219"/>
      <c r="BB82" s="220"/>
      <c r="BC82" s="222"/>
      <c r="BD82" s="223"/>
      <c r="BE82" s="199"/>
      <c r="BF82" s="227"/>
      <c r="BG82" s="227"/>
      <c r="BH82" s="227"/>
      <c r="BI82" s="227"/>
      <c r="BJ82" s="227"/>
      <c r="BK82" s="227"/>
      <c r="BL82" s="227"/>
      <c r="BM82" s="227"/>
      <c r="BN82" s="227"/>
      <c r="BO82" s="227"/>
      <c r="BP82" s="227"/>
      <c r="BQ82" s="227"/>
      <c r="BR82" s="200"/>
      <c r="BS82" s="200"/>
      <c r="BT82" s="200"/>
      <c r="BU82" s="200"/>
      <c r="BV82" s="74" t="s">
        <v>1</v>
      </c>
      <c r="BW82" s="200">
        <f t="shared" si="2"/>
        <v>0</v>
      </c>
      <c r="BX82" s="200"/>
      <c r="BY82" s="200"/>
      <c r="BZ82" s="215"/>
      <c r="DL82" s="5"/>
      <c r="DM82" s="5"/>
      <c r="DN82" s="5"/>
    </row>
    <row r="83" spans="3:156" ht="11.25" customHeight="1" x14ac:dyDescent="0.2">
      <c r="C83" s="230"/>
      <c r="D83" s="231"/>
      <c r="E83" s="232" t="s">
        <v>3</v>
      </c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3">
        <v>7</v>
      </c>
      <c r="U83" s="233"/>
      <c r="V83" s="233"/>
      <c r="W83" s="233"/>
      <c r="X83" s="80" t="s">
        <v>1</v>
      </c>
      <c r="Y83" s="234">
        <f t="shared" si="0"/>
        <v>0</v>
      </c>
      <c r="Z83" s="234"/>
      <c r="AA83" s="234"/>
      <c r="AB83" s="235"/>
      <c r="AC83" s="222"/>
      <c r="AD83" s="223"/>
      <c r="AE83" s="199" t="s">
        <v>138</v>
      </c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2">
        <v>241</v>
      </c>
      <c r="AU83" s="192"/>
      <c r="AV83" s="192"/>
      <c r="AW83" s="192"/>
      <c r="AX83" s="74" t="s">
        <v>1</v>
      </c>
      <c r="AY83" s="200">
        <f t="shared" si="1"/>
        <v>0</v>
      </c>
      <c r="AZ83" s="200"/>
      <c r="BA83" s="200"/>
      <c r="BB83" s="215"/>
      <c r="BC83" s="216"/>
      <c r="BD83" s="217"/>
      <c r="BE83" s="213"/>
      <c r="BF83" s="214"/>
      <c r="BG83" s="214"/>
      <c r="BH83" s="214"/>
      <c r="BI83" s="214"/>
      <c r="BJ83" s="214"/>
      <c r="BK83" s="214"/>
      <c r="BL83" s="214"/>
      <c r="BM83" s="214"/>
      <c r="BN83" s="214"/>
      <c r="BO83" s="214"/>
      <c r="BP83" s="214"/>
      <c r="BQ83" s="214"/>
      <c r="BR83" s="219"/>
      <c r="BS83" s="219"/>
      <c r="BT83" s="219"/>
      <c r="BU83" s="219"/>
      <c r="BV83" s="65" t="s">
        <v>1</v>
      </c>
      <c r="BW83" s="219">
        <f t="shared" si="2"/>
        <v>0</v>
      </c>
      <c r="BX83" s="219"/>
      <c r="BY83" s="219"/>
      <c r="BZ83" s="220"/>
      <c r="DL83" s="5"/>
      <c r="DM83" s="5"/>
      <c r="DN83" s="5"/>
    </row>
    <row r="84" spans="3:156" ht="11.25" customHeight="1" thickBot="1" x14ac:dyDescent="0.25">
      <c r="C84" s="242"/>
      <c r="D84" s="243"/>
      <c r="E84" s="213" t="s">
        <v>178</v>
      </c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8">
        <v>19</v>
      </c>
      <c r="U84" s="218"/>
      <c r="V84" s="218"/>
      <c r="W84" s="218"/>
      <c r="X84" s="21" t="s">
        <v>1</v>
      </c>
      <c r="Y84" s="244">
        <f t="shared" si="0"/>
        <v>0</v>
      </c>
      <c r="Z84" s="244"/>
      <c r="AA84" s="244"/>
      <c r="AB84" s="245"/>
      <c r="AC84" s="216"/>
      <c r="AD84" s="217"/>
      <c r="AE84" s="213" t="s">
        <v>139</v>
      </c>
      <c r="AF84" s="213"/>
      <c r="AG84" s="213"/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8">
        <v>280</v>
      </c>
      <c r="AU84" s="218"/>
      <c r="AV84" s="218"/>
      <c r="AW84" s="218"/>
      <c r="AX84" s="65" t="s">
        <v>1</v>
      </c>
      <c r="AY84" s="219">
        <f t="shared" si="1"/>
        <v>0</v>
      </c>
      <c r="AZ84" s="219"/>
      <c r="BA84" s="219"/>
      <c r="BB84" s="220"/>
      <c r="BC84" s="246"/>
      <c r="BD84" s="247"/>
      <c r="BE84" s="237"/>
      <c r="BF84" s="238"/>
      <c r="BG84" s="238"/>
      <c r="BH84" s="238"/>
      <c r="BI84" s="238"/>
      <c r="BJ84" s="238"/>
      <c r="BK84" s="238"/>
      <c r="BL84" s="238"/>
      <c r="BM84" s="238"/>
      <c r="BN84" s="238"/>
      <c r="BO84" s="238"/>
      <c r="BP84" s="238"/>
      <c r="BQ84" s="238"/>
      <c r="BR84" s="239"/>
      <c r="BS84" s="239"/>
      <c r="BT84" s="239"/>
      <c r="BU84" s="239"/>
      <c r="BV84" s="80" t="s">
        <v>1</v>
      </c>
      <c r="BW84" s="239">
        <f t="shared" si="2"/>
        <v>0</v>
      </c>
      <c r="BX84" s="239"/>
      <c r="BY84" s="239"/>
      <c r="BZ84" s="240"/>
      <c r="DL84" s="5"/>
      <c r="DM84" s="5"/>
      <c r="DN84" s="5"/>
    </row>
    <row r="85" spans="3:156" ht="11.25" customHeight="1" thickBot="1" x14ac:dyDescent="0.25">
      <c r="C85" s="241" t="s">
        <v>142</v>
      </c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7"/>
      <c r="AC85" s="222"/>
      <c r="AD85" s="223"/>
      <c r="AE85" s="199" t="s">
        <v>137</v>
      </c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2">
        <v>257</v>
      </c>
      <c r="AU85" s="192"/>
      <c r="AV85" s="192"/>
      <c r="AW85" s="192"/>
      <c r="AX85" s="74" t="s">
        <v>1</v>
      </c>
      <c r="AY85" s="200">
        <f t="shared" si="1"/>
        <v>0</v>
      </c>
      <c r="AZ85" s="200"/>
      <c r="BA85" s="200"/>
      <c r="BB85" s="215"/>
      <c r="BC85" s="224" t="s">
        <v>126</v>
      </c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  <c r="BZ85" s="207"/>
      <c r="DL85" s="5"/>
      <c r="DM85" s="5"/>
      <c r="DN85" s="5"/>
    </row>
    <row r="86" spans="3:156" ht="11.25" customHeight="1" x14ac:dyDescent="0.2">
      <c r="C86" s="197"/>
      <c r="D86" s="198"/>
      <c r="E86" s="199" t="s">
        <v>5</v>
      </c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2">
        <v>23</v>
      </c>
      <c r="U86" s="192"/>
      <c r="V86" s="192"/>
      <c r="W86" s="192"/>
      <c r="X86" s="32" t="s">
        <v>1</v>
      </c>
      <c r="Y86" s="249">
        <f t="shared" si="0"/>
        <v>0</v>
      </c>
      <c r="Z86" s="249"/>
      <c r="AA86" s="249"/>
      <c r="AB86" s="250"/>
      <c r="AC86" s="216"/>
      <c r="AD86" s="217"/>
      <c r="AE86" s="213" t="s">
        <v>140</v>
      </c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8">
        <v>296</v>
      </c>
      <c r="AU86" s="218"/>
      <c r="AV86" s="218"/>
      <c r="AW86" s="218"/>
      <c r="AX86" s="65" t="s">
        <v>1</v>
      </c>
      <c r="AY86" s="219">
        <f t="shared" si="1"/>
        <v>0</v>
      </c>
      <c r="AZ86" s="219"/>
      <c r="BA86" s="219"/>
      <c r="BB86" s="220"/>
      <c r="BC86" s="197">
        <v>36</v>
      </c>
      <c r="BD86" s="198"/>
      <c r="BE86" s="195" t="s">
        <v>180</v>
      </c>
      <c r="BF86" s="196"/>
      <c r="BG86" s="196"/>
      <c r="BH86" s="196"/>
      <c r="BI86" s="196"/>
      <c r="BJ86" s="196"/>
      <c r="BK86" s="196"/>
      <c r="BL86" s="196"/>
      <c r="BM86" s="196"/>
      <c r="BN86" s="196"/>
      <c r="BO86" s="196"/>
      <c r="BP86" s="196"/>
      <c r="BQ86" s="196"/>
      <c r="BR86" s="228">
        <v>20.8</v>
      </c>
      <c r="BS86" s="228"/>
      <c r="BT86" s="228"/>
      <c r="BU86" s="228"/>
      <c r="BV86" s="31" t="s">
        <v>1</v>
      </c>
      <c r="BW86" s="228">
        <f>BC86*BR86*1.068181818181</f>
        <v>799.85454545393293</v>
      </c>
      <c r="BX86" s="228"/>
      <c r="BY86" s="228"/>
      <c r="BZ86" s="229"/>
      <c r="DL86" s="5"/>
      <c r="DM86" s="5"/>
      <c r="DN86" s="5"/>
    </row>
    <row r="87" spans="3:156" ht="11.25" customHeight="1" x14ac:dyDescent="0.2">
      <c r="C87" s="230"/>
      <c r="D87" s="231"/>
      <c r="E87" s="232" t="s">
        <v>4</v>
      </c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3">
        <v>259</v>
      </c>
      <c r="U87" s="233"/>
      <c r="V87" s="233"/>
      <c r="W87" s="233"/>
      <c r="X87" s="80" t="s">
        <v>1</v>
      </c>
      <c r="Y87" s="234">
        <f t="shared" si="0"/>
        <v>0</v>
      </c>
      <c r="Z87" s="234"/>
      <c r="AA87" s="234"/>
      <c r="AB87" s="235"/>
      <c r="AC87" s="222"/>
      <c r="AD87" s="223"/>
      <c r="AE87" s="199" t="s">
        <v>81</v>
      </c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2">
        <v>470</v>
      </c>
      <c r="AU87" s="192"/>
      <c r="AV87" s="192"/>
      <c r="AW87" s="192"/>
      <c r="AX87" s="74" t="s">
        <v>1</v>
      </c>
      <c r="AY87" s="200">
        <f t="shared" si="1"/>
        <v>0</v>
      </c>
      <c r="AZ87" s="200"/>
      <c r="BA87" s="200"/>
      <c r="BB87" s="215"/>
      <c r="BC87" s="216">
        <v>36</v>
      </c>
      <c r="BD87" s="217"/>
      <c r="BE87" s="248" t="s">
        <v>237</v>
      </c>
      <c r="BF87" s="214"/>
      <c r="BG87" s="214"/>
      <c r="BH87" s="214"/>
      <c r="BI87" s="214"/>
      <c r="BJ87" s="214"/>
      <c r="BK87" s="214"/>
      <c r="BL87" s="214"/>
      <c r="BM87" s="214"/>
      <c r="BN87" s="214"/>
      <c r="BO87" s="214"/>
      <c r="BP87" s="214"/>
      <c r="BQ87" s="214"/>
      <c r="BR87" s="219">
        <v>529</v>
      </c>
      <c r="BS87" s="219"/>
      <c r="BT87" s="219"/>
      <c r="BU87" s="219"/>
      <c r="BV87" s="65" t="s">
        <v>1</v>
      </c>
      <c r="BW87" s="219">
        <f>BC87*BR87*1.068181818181</f>
        <v>20342.454545438966</v>
      </c>
      <c r="BX87" s="219"/>
      <c r="BY87" s="219"/>
      <c r="BZ87" s="220"/>
      <c r="DL87" s="5"/>
      <c r="DM87" s="5"/>
      <c r="DN87" s="5"/>
    </row>
    <row r="88" spans="3:156" ht="11.25" customHeight="1" x14ac:dyDescent="0.2">
      <c r="C88" s="230"/>
      <c r="D88" s="231"/>
      <c r="E88" s="232" t="s">
        <v>181</v>
      </c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3">
        <v>1277</v>
      </c>
      <c r="U88" s="233"/>
      <c r="V88" s="233"/>
      <c r="W88" s="233"/>
      <c r="X88" s="80" t="s">
        <v>1</v>
      </c>
      <c r="Y88" s="234">
        <f t="shared" si="0"/>
        <v>0</v>
      </c>
      <c r="Z88" s="234"/>
      <c r="AA88" s="234"/>
      <c r="AB88" s="235"/>
      <c r="AC88" s="216"/>
      <c r="AD88" s="217"/>
      <c r="AE88" s="213" t="s">
        <v>82</v>
      </c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8">
        <v>509</v>
      </c>
      <c r="AU88" s="218"/>
      <c r="AV88" s="218"/>
      <c r="AW88" s="218"/>
      <c r="AX88" s="65" t="s">
        <v>1</v>
      </c>
      <c r="AY88" s="219">
        <f t="shared" si="1"/>
        <v>0</v>
      </c>
      <c r="AZ88" s="219"/>
      <c r="BA88" s="219"/>
      <c r="BB88" s="220"/>
      <c r="BC88" s="222">
        <v>18</v>
      </c>
      <c r="BD88" s="223"/>
      <c r="BE88" s="255" t="s">
        <v>238</v>
      </c>
      <c r="BF88" s="256"/>
      <c r="BG88" s="256"/>
      <c r="BH88" s="256"/>
      <c r="BI88" s="256"/>
      <c r="BJ88" s="256"/>
      <c r="BK88" s="256"/>
      <c r="BL88" s="256"/>
      <c r="BM88" s="256"/>
      <c r="BN88" s="256"/>
      <c r="BO88" s="256"/>
      <c r="BP88" s="256"/>
      <c r="BQ88" s="256"/>
      <c r="BR88" s="200">
        <v>49</v>
      </c>
      <c r="BS88" s="200"/>
      <c r="BT88" s="200"/>
      <c r="BU88" s="200"/>
      <c r="BV88" s="74" t="s">
        <v>1</v>
      </c>
      <c r="BW88" s="200">
        <f>BC88*BR88*1.068181818181</f>
        <v>942.13636363564206</v>
      </c>
      <c r="BX88" s="200"/>
      <c r="BY88" s="200"/>
      <c r="BZ88" s="215"/>
      <c r="DL88" s="5"/>
      <c r="DM88" s="5"/>
      <c r="DN88" s="5"/>
    </row>
    <row r="89" spans="3:156" ht="11.25" customHeight="1" thickBot="1" x14ac:dyDescent="0.25">
      <c r="C89" s="230"/>
      <c r="D89" s="231"/>
      <c r="E89" s="232" t="s">
        <v>115</v>
      </c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3">
        <v>68</v>
      </c>
      <c r="U89" s="233"/>
      <c r="V89" s="233"/>
      <c r="W89" s="233"/>
      <c r="X89" s="80" t="s">
        <v>1</v>
      </c>
      <c r="Y89" s="234">
        <f t="shared" si="0"/>
        <v>0</v>
      </c>
      <c r="Z89" s="234"/>
      <c r="AA89" s="234"/>
      <c r="AB89" s="235"/>
      <c r="AC89" s="222"/>
      <c r="AD89" s="223"/>
      <c r="AE89" s="199" t="s">
        <v>79</v>
      </c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2">
        <v>486</v>
      </c>
      <c r="AU89" s="192"/>
      <c r="AV89" s="192"/>
      <c r="AW89" s="192"/>
      <c r="AX89" s="74" t="s">
        <v>1</v>
      </c>
      <c r="AY89" s="200">
        <f t="shared" si="1"/>
        <v>0</v>
      </c>
      <c r="AZ89" s="200"/>
      <c r="BA89" s="200"/>
      <c r="BB89" s="215"/>
      <c r="BC89" s="242"/>
      <c r="BD89" s="243"/>
      <c r="BE89" s="251"/>
      <c r="BF89" s="252"/>
      <c r="BG89" s="252"/>
      <c r="BH89" s="252"/>
      <c r="BI89" s="252"/>
      <c r="BJ89" s="252"/>
      <c r="BK89" s="252"/>
      <c r="BL89" s="252"/>
      <c r="BM89" s="252"/>
      <c r="BN89" s="252"/>
      <c r="BO89" s="252"/>
      <c r="BP89" s="252"/>
      <c r="BQ89" s="252"/>
      <c r="BR89" s="253"/>
      <c r="BS89" s="253"/>
      <c r="BT89" s="253"/>
      <c r="BU89" s="253"/>
      <c r="BV89" s="30" t="s">
        <v>1</v>
      </c>
      <c r="BW89" s="253">
        <f>BC89*BR89*1.068181818181</f>
        <v>0</v>
      </c>
      <c r="BX89" s="253"/>
      <c r="BY89" s="253"/>
      <c r="BZ89" s="254"/>
      <c r="DL89" s="68"/>
      <c r="DM89" s="68"/>
      <c r="DN89" s="68"/>
    </row>
    <row r="90" spans="3:156" ht="11.25" customHeight="1" x14ac:dyDescent="0.2">
      <c r="C90" s="230"/>
      <c r="D90" s="231"/>
      <c r="E90" s="232" t="s">
        <v>52</v>
      </c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3">
        <v>80</v>
      </c>
      <c r="U90" s="233"/>
      <c r="V90" s="233"/>
      <c r="W90" s="233"/>
      <c r="X90" s="80" t="s">
        <v>1</v>
      </c>
      <c r="Y90" s="234">
        <f t="shared" si="0"/>
        <v>0</v>
      </c>
      <c r="Z90" s="234"/>
      <c r="AA90" s="234"/>
      <c r="AB90" s="235"/>
      <c r="AC90" s="216"/>
      <c r="AD90" s="217"/>
      <c r="AE90" s="213" t="s">
        <v>83</v>
      </c>
      <c r="AF90" s="213"/>
      <c r="AG90" s="213"/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8">
        <v>525</v>
      </c>
      <c r="AU90" s="218"/>
      <c r="AV90" s="218"/>
      <c r="AW90" s="218"/>
      <c r="AX90" s="65" t="s">
        <v>1</v>
      </c>
      <c r="AY90" s="219">
        <f t="shared" si="1"/>
        <v>0</v>
      </c>
      <c r="AZ90" s="219"/>
      <c r="BA90" s="219"/>
      <c r="BB90" s="220"/>
      <c r="BC90" s="193"/>
      <c r="BD90" s="257"/>
      <c r="BE90" s="255"/>
      <c r="BF90" s="256"/>
      <c r="BG90" s="256"/>
      <c r="BH90" s="256"/>
      <c r="BI90" s="256"/>
      <c r="BJ90" s="256"/>
      <c r="BK90" s="256"/>
      <c r="BL90" s="256"/>
      <c r="BM90" s="256"/>
      <c r="BN90" s="256"/>
      <c r="BO90" s="256"/>
      <c r="BP90" s="256"/>
      <c r="BQ90" s="256"/>
      <c r="BR90" s="258"/>
      <c r="BS90" s="258"/>
      <c r="BT90" s="258"/>
      <c r="BU90" s="258"/>
      <c r="BV90" s="72" t="s">
        <v>1</v>
      </c>
      <c r="BW90" s="258">
        <f t="shared" ref="BW90:BW101" si="3">BC90*BR90</f>
        <v>0</v>
      </c>
      <c r="BX90" s="258"/>
      <c r="BY90" s="258"/>
      <c r="BZ90" s="128"/>
      <c r="DL90" s="68"/>
      <c r="DM90" s="68"/>
      <c r="DN90" s="68"/>
    </row>
    <row r="91" spans="3:156" ht="11.25" customHeight="1" x14ac:dyDescent="0.2">
      <c r="C91" s="216"/>
      <c r="D91" s="217"/>
      <c r="E91" s="213" t="s">
        <v>53</v>
      </c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8">
        <v>175</v>
      </c>
      <c r="U91" s="218"/>
      <c r="V91" s="218"/>
      <c r="W91" s="218"/>
      <c r="X91" s="65" t="s">
        <v>1</v>
      </c>
      <c r="Y91" s="219">
        <f t="shared" si="0"/>
        <v>0</v>
      </c>
      <c r="Z91" s="219"/>
      <c r="AA91" s="219"/>
      <c r="AB91" s="220"/>
      <c r="AC91" s="222"/>
      <c r="AD91" s="223"/>
      <c r="AE91" s="199" t="s">
        <v>84</v>
      </c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2">
        <v>682</v>
      </c>
      <c r="AU91" s="192"/>
      <c r="AV91" s="192"/>
      <c r="AW91" s="192"/>
      <c r="AX91" s="74" t="s">
        <v>1</v>
      </c>
      <c r="AY91" s="200">
        <f t="shared" si="1"/>
        <v>0</v>
      </c>
      <c r="AZ91" s="200"/>
      <c r="BA91" s="200"/>
      <c r="BB91" s="215"/>
      <c r="BC91" s="216"/>
      <c r="BD91" s="217"/>
      <c r="BE91" s="213"/>
      <c r="BF91" s="214"/>
      <c r="BG91" s="214"/>
      <c r="BH91" s="214"/>
      <c r="BI91" s="214"/>
      <c r="BJ91" s="214"/>
      <c r="BK91" s="214"/>
      <c r="BL91" s="214"/>
      <c r="BM91" s="214"/>
      <c r="BN91" s="214"/>
      <c r="BO91" s="214"/>
      <c r="BP91" s="214"/>
      <c r="BQ91" s="214"/>
      <c r="BR91" s="219"/>
      <c r="BS91" s="219"/>
      <c r="BT91" s="219"/>
      <c r="BU91" s="219"/>
      <c r="BV91" s="65" t="s">
        <v>1</v>
      </c>
      <c r="BW91" s="219">
        <f t="shared" si="3"/>
        <v>0</v>
      </c>
      <c r="BX91" s="219"/>
      <c r="BY91" s="219"/>
      <c r="BZ91" s="220"/>
      <c r="DZ91" s="3"/>
      <c r="EA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Q91" s="5"/>
      <c r="ER91" s="5"/>
      <c r="ES91" s="5"/>
      <c r="ET91" s="5"/>
      <c r="EV91" s="5"/>
      <c r="EW91" s="5"/>
      <c r="EX91" s="5"/>
      <c r="EY91" s="5"/>
      <c r="EZ91" s="5"/>
    </row>
    <row r="92" spans="3:156" ht="11.25" customHeight="1" x14ac:dyDescent="0.2">
      <c r="C92" s="230"/>
      <c r="D92" s="231"/>
      <c r="E92" s="232" t="s">
        <v>182</v>
      </c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3">
        <v>14</v>
      </c>
      <c r="U92" s="233"/>
      <c r="V92" s="233"/>
      <c r="W92" s="233"/>
      <c r="X92" s="80" t="s">
        <v>1</v>
      </c>
      <c r="Y92" s="234">
        <f t="shared" si="0"/>
        <v>0</v>
      </c>
      <c r="Z92" s="234"/>
      <c r="AA92" s="234"/>
      <c r="AB92" s="235"/>
      <c r="AC92" s="216"/>
      <c r="AD92" s="217"/>
      <c r="AE92" s="213" t="s">
        <v>85</v>
      </c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8">
        <v>721</v>
      </c>
      <c r="AU92" s="218"/>
      <c r="AV92" s="218"/>
      <c r="AW92" s="218"/>
      <c r="AX92" s="65" t="s">
        <v>1</v>
      </c>
      <c r="AY92" s="219">
        <f t="shared" si="1"/>
        <v>0</v>
      </c>
      <c r="AZ92" s="219"/>
      <c r="BA92" s="219"/>
      <c r="BB92" s="220"/>
      <c r="BC92" s="222"/>
      <c r="BD92" s="223"/>
      <c r="BE92" s="199"/>
      <c r="BF92" s="227"/>
      <c r="BG92" s="227"/>
      <c r="BH92" s="227"/>
      <c r="BI92" s="227"/>
      <c r="BJ92" s="227"/>
      <c r="BK92" s="227"/>
      <c r="BL92" s="227"/>
      <c r="BM92" s="227"/>
      <c r="BN92" s="227"/>
      <c r="BO92" s="227"/>
      <c r="BP92" s="227"/>
      <c r="BQ92" s="227"/>
      <c r="BR92" s="200"/>
      <c r="BS92" s="200"/>
      <c r="BT92" s="200"/>
      <c r="BU92" s="200"/>
      <c r="BV92" s="74" t="s">
        <v>1</v>
      </c>
      <c r="BW92" s="200">
        <f t="shared" si="3"/>
        <v>0</v>
      </c>
      <c r="BX92" s="200"/>
      <c r="BY92" s="200"/>
      <c r="BZ92" s="215"/>
      <c r="DL92" s="5"/>
      <c r="DM92" s="5"/>
      <c r="DN92" s="5"/>
      <c r="DZ92" s="3"/>
      <c r="EA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Q92" s="5"/>
      <c r="ER92" s="5"/>
      <c r="ES92" s="5"/>
      <c r="ET92" s="5"/>
      <c r="EV92" s="5"/>
      <c r="EW92" s="5"/>
      <c r="EX92" s="5"/>
      <c r="EY92" s="5"/>
      <c r="EZ92" s="5"/>
    </row>
    <row r="93" spans="3:156" ht="11.25" customHeight="1" x14ac:dyDescent="0.2">
      <c r="C93" s="230"/>
      <c r="D93" s="231"/>
      <c r="E93" s="232" t="s">
        <v>117</v>
      </c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3">
        <v>37</v>
      </c>
      <c r="U93" s="233"/>
      <c r="V93" s="233"/>
      <c r="W93" s="233"/>
      <c r="X93" s="80" t="s">
        <v>1</v>
      </c>
      <c r="Y93" s="234">
        <f t="shared" si="0"/>
        <v>0</v>
      </c>
      <c r="Z93" s="234"/>
      <c r="AA93" s="234"/>
      <c r="AB93" s="235"/>
      <c r="AC93" s="222"/>
      <c r="AD93" s="223"/>
      <c r="AE93" s="199" t="s">
        <v>80</v>
      </c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2">
        <v>698</v>
      </c>
      <c r="AU93" s="192"/>
      <c r="AV93" s="192"/>
      <c r="AW93" s="192"/>
      <c r="AX93" s="74" t="s">
        <v>1</v>
      </c>
      <c r="AY93" s="200">
        <f t="shared" si="1"/>
        <v>0</v>
      </c>
      <c r="AZ93" s="200"/>
      <c r="BA93" s="200"/>
      <c r="BB93" s="215"/>
      <c r="BC93" s="216"/>
      <c r="BD93" s="217"/>
      <c r="BE93" s="213"/>
      <c r="BF93" s="214"/>
      <c r="BG93" s="214"/>
      <c r="BH93" s="214"/>
      <c r="BI93" s="214"/>
      <c r="BJ93" s="214"/>
      <c r="BK93" s="214"/>
      <c r="BL93" s="214"/>
      <c r="BM93" s="214"/>
      <c r="BN93" s="214"/>
      <c r="BO93" s="214"/>
      <c r="BP93" s="214"/>
      <c r="BQ93" s="214"/>
      <c r="BR93" s="219"/>
      <c r="BS93" s="219"/>
      <c r="BT93" s="219"/>
      <c r="BU93" s="219"/>
      <c r="BV93" s="65" t="s">
        <v>1</v>
      </c>
      <c r="BW93" s="219">
        <f t="shared" si="3"/>
        <v>0</v>
      </c>
      <c r="BX93" s="219"/>
      <c r="BY93" s="219"/>
      <c r="BZ93" s="220"/>
      <c r="DL93" s="5"/>
      <c r="DM93" s="5"/>
      <c r="DN93" s="5"/>
      <c r="DZ93" s="3"/>
      <c r="EA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Q93" s="5"/>
      <c r="ER93" s="5"/>
      <c r="ES93" s="5"/>
      <c r="ET93" s="5"/>
      <c r="EV93" s="5"/>
      <c r="EW93" s="5"/>
      <c r="EX93" s="5"/>
      <c r="EY93" s="5"/>
      <c r="EZ93" s="5"/>
    </row>
    <row r="94" spans="3:156" ht="11.25" customHeight="1" x14ac:dyDescent="0.2">
      <c r="C94" s="230"/>
      <c r="D94" s="231"/>
      <c r="E94" s="232" t="s">
        <v>42</v>
      </c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3">
        <v>20</v>
      </c>
      <c r="U94" s="233"/>
      <c r="V94" s="233"/>
      <c r="W94" s="233"/>
      <c r="X94" s="80" t="s">
        <v>1</v>
      </c>
      <c r="Y94" s="234">
        <f t="shared" si="0"/>
        <v>0</v>
      </c>
      <c r="Z94" s="234"/>
      <c r="AA94" s="234"/>
      <c r="AB94" s="235"/>
      <c r="AC94" s="216"/>
      <c r="AD94" s="217"/>
      <c r="AE94" s="213" t="s">
        <v>86</v>
      </c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8">
        <v>737</v>
      </c>
      <c r="AU94" s="218"/>
      <c r="AV94" s="218"/>
      <c r="AW94" s="218"/>
      <c r="AX94" s="65" t="s">
        <v>1</v>
      </c>
      <c r="AY94" s="219">
        <f t="shared" si="1"/>
        <v>0</v>
      </c>
      <c r="AZ94" s="219"/>
      <c r="BA94" s="219"/>
      <c r="BB94" s="220"/>
      <c r="BC94" s="222"/>
      <c r="BD94" s="223"/>
      <c r="BE94" s="199"/>
      <c r="BF94" s="227"/>
      <c r="BG94" s="227"/>
      <c r="BH94" s="227"/>
      <c r="BI94" s="227"/>
      <c r="BJ94" s="227"/>
      <c r="BK94" s="227"/>
      <c r="BL94" s="227"/>
      <c r="BM94" s="227"/>
      <c r="BN94" s="227"/>
      <c r="BO94" s="227"/>
      <c r="BP94" s="227"/>
      <c r="BQ94" s="227"/>
      <c r="BR94" s="200"/>
      <c r="BS94" s="200"/>
      <c r="BT94" s="200"/>
      <c r="BU94" s="200"/>
      <c r="BV94" s="74" t="s">
        <v>1</v>
      </c>
      <c r="BW94" s="200">
        <f t="shared" si="3"/>
        <v>0</v>
      </c>
      <c r="BX94" s="200"/>
      <c r="BY94" s="200"/>
      <c r="BZ94" s="215"/>
      <c r="CA94" s="3"/>
      <c r="CB94" s="3"/>
      <c r="CD94" s="5"/>
      <c r="CE94" s="5"/>
      <c r="CF94" s="5"/>
      <c r="CG94" s="5"/>
      <c r="CI94" s="5"/>
      <c r="CJ94" s="5"/>
      <c r="CK94" s="5"/>
      <c r="CL94" s="5"/>
      <c r="DL94" s="5"/>
      <c r="DM94" s="5"/>
      <c r="DN94" s="5"/>
      <c r="DZ94" s="3"/>
      <c r="EA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Q94" s="5"/>
      <c r="ER94" s="5"/>
      <c r="ES94" s="5"/>
      <c r="ET94" s="5"/>
      <c r="EV94" s="5"/>
      <c r="EW94" s="5"/>
      <c r="EX94" s="5"/>
      <c r="EY94" s="5"/>
      <c r="EZ94" s="5"/>
    </row>
    <row r="95" spans="3:156" ht="11.25" customHeight="1" thickBot="1" x14ac:dyDescent="0.25">
      <c r="C95" s="230"/>
      <c r="D95" s="231"/>
      <c r="E95" s="232" t="s">
        <v>101</v>
      </c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3">
        <v>58</v>
      </c>
      <c r="U95" s="233"/>
      <c r="V95" s="233"/>
      <c r="W95" s="233"/>
      <c r="X95" s="80" t="s">
        <v>1</v>
      </c>
      <c r="Y95" s="234">
        <f t="shared" si="0"/>
        <v>0</v>
      </c>
      <c r="Z95" s="234"/>
      <c r="AA95" s="234"/>
      <c r="AB95" s="235"/>
      <c r="AC95" s="260" t="s">
        <v>100</v>
      </c>
      <c r="AD95" s="261"/>
      <c r="AE95" s="261"/>
      <c r="AF95" s="261"/>
      <c r="AG95" s="261"/>
      <c r="AH95" s="261"/>
      <c r="AI95" s="261"/>
      <c r="AJ95" s="261"/>
      <c r="AK95" s="261"/>
      <c r="AL95" s="261"/>
      <c r="AM95" s="261"/>
      <c r="AN95" s="261"/>
      <c r="AO95" s="261"/>
      <c r="AP95" s="261"/>
      <c r="AQ95" s="261"/>
      <c r="AR95" s="261"/>
      <c r="AS95" s="261"/>
      <c r="AT95" s="261"/>
      <c r="AU95" s="261"/>
      <c r="AV95" s="261"/>
      <c r="AW95" s="261"/>
      <c r="AX95" s="261"/>
      <c r="AY95" s="261"/>
      <c r="AZ95" s="261"/>
      <c r="BA95" s="261"/>
      <c r="BB95" s="262"/>
      <c r="BC95" s="216">
        <v>36</v>
      </c>
      <c r="BD95" s="217"/>
      <c r="BE95" s="213" t="s">
        <v>239</v>
      </c>
      <c r="BF95" s="214"/>
      <c r="BG95" s="214"/>
      <c r="BH95" s="214"/>
      <c r="BI95" s="214"/>
      <c r="BJ95" s="214"/>
      <c r="BK95" s="214"/>
      <c r="BL95" s="214"/>
      <c r="BM95" s="214"/>
      <c r="BN95" s="214"/>
      <c r="BO95" s="214"/>
      <c r="BP95" s="214"/>
      <c r="BQ95" s="214"/>
      <c r="BR95" s="219">
        <v>462</v>
      </c>
      <c r="BS95" s="219"/>
      <c r="BT95" s="219"/>
      <c r="BU95" s="219"/>
      <c r="BV95" s="65" t="s">
        <v>1</v>
      </c>
      <c r="BW95" s="219">
        <f t="shared" si="3"/>
        <v>16632</v>
      </c>
      <c r="BX95" s="219"/>
      <c r="BY95" s="219"/>
      <c r="BZ95" s="220"/>
      <c r="CA95" s="3"/>
      <c r="CB95" s="3"/>
      <c r="CD95" s="5"/>
      <c r="CE95" s="5"/>
      <c r="CF95" s="5"/>
      <c r="CG95" s="5"/>
      <c r="CI95" s="5"/>
      <c r="CJ95" s="5"/>
      <c r="CK95" s="5"/>
      <c r="CL95" s="5"/>
      <c r="DL95" s="5"/>
      <c r="DM95" s="5"/>
      <c r="DN95" s="5"/>
      <c r="DZ95" s="3"/>
      <c r="EA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Q95" s="5"/>
      <c r="ER95" s="5"/>
      <c r="ES95" s="5"/>
      <c r="ET95" s="5"/>
      <c r="EV95" s="5"/>
      <c r="EW95" s="5"/>
      <c r="EX95" s="5"/>
      <c r="EY95" s="5"/>
      <c r="EZ95" s="5"/>
    </row>
    <row r="96" spans="3:156" ht="11.25" customHeight="1" thickBot="1" x14ac:dyDescent="0.25">
      <c r="C96" s="230"/>
      <c r="D96" s="231"/>
      <c r="E96" s="237" t="s">
        <v>145</v>
      </c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59">
        <v>80</v>
      </c>
      <c r="U96" s="259"/>
      <c r="V96" s="259"/>
      <c r="W96" s="259"/>
      <c r="X96" s="80" t="s">
        <v>1</v>
      </c>
      <c r="Y96" s="234">
        <f t="shared" si="0"/>
        <v>0</v>
      </c>
      <c r="Z96" s="234"/>
      <c r="AA96" s="234"/>
      <c r="AB96" s="235"/>
      <c r="AC96" s="222"/>
      <c r="AD96" s="223"/>
      <c r="AE96" s="199" t="s">
        <v>149</v>
      </c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9"/>
      <c r="AT96" s="192">
        <v>48</v>
      </c>
      <c r="AU96" s="192"/>
      <c r="AV96" s="192"/>
      <c r="AW96" s="192"/>
      <c r="AX96" s="74" t="s">
        <v>1</v>
      </c>
      <c r="AY96" s="200">
        <f t="shared" si="1"/>
        <v>0</v>
      </c>
      <c r="AZ96" s="200"/>
      <c r="BA96" s="200"/>
      <c r="BB96" s="215"/>
      <c r="BC96" s="222">
        <v>18</v>
      </c>
      <c r="BD96" s="223"/>
      <c r="BE96" s="199" t="s">
        <v>241</v>
      </c>
      <c r="BF96" s="227"/>
      <c r="BG96" s="227"/>
      <c r="BH96" s="227"/>
      <c r="BI96" s="227"/>
      <c r="BJ96" s="227"/>
      <c r="BK96" s="227"/>
      <c r="BL96" s="227"/>
      <c r="BM96" s="227"/>
      <c r="BN96" s="227"/>
      <c r="BO96" s="227"/>
      <c r="BP96" s="227"/>
      <c r="BQ96" s="227"/>
      <c r="BR96" s="200">
        <v>100</v>
      </c>
      <c r="BS96" s="200"/>
      <c r="BT96" s="200"/>
      <c r="BU96" s="200"/>
      <c r="BV96" s="74" t="s">
        <v>1</v>
      </c>
      <c r="BW96" s="200">
        <f t="shared" si="3"/>
        <v>1800</v>
      </c>
      <c r="BX96" s="200"/>
      <c r="BY96" s="200"/>
      <c r="BZ96" s="215"/>
      <c r="CA96" s="3"/>
      <c r="CB96" s="3"/>
      <c r="CD96" s="5"/>
      <c r="CE96" s="5"/>
      <c r="CF96" s="5"/>
      <c r="CG96" s="5"/>
      <c r="CI96" s="5"/>
      <c r="CJ96" s="5"/>
      <c r="CK96" s="5"/>
      <c r="CL96" s="5"/>
      <c r="DL96" s="5"/>
      <c r="DM96" s="5"/>
      <c r="DN96" s="5"/>
      <c r="DZ96" s="3"/>
      <c r="EA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Q96" s="5"/>
      <c r="ER96" s="5"/>
      <c r="ES96" s="5"/>
      <c r="ET96" s="5"/>
      <c r="EV96" s="5"/>
      <c r="EW96" s="5"/>
      <c r="EX96" s="5"/>
      <c r="EY96" s="5"/>
      <c r="EZ96" s="5"/>
    </row>
    <row r="97" spans="3:156" ht="11.25" customHeight="1" thickBot="1" x14ac:dyDescent="0.25">
      <c r="C97" s="241" t="s">
        <v>6</v>
      </c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7"/>
      <c r="AC97" s="216"/>
      <c r="AD97" s="217"/>
      <c r="AE97" s="213" t="s">
        <v>151</v>
      </c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8">
        <v>18</v>
      </c>
      <c r="AU97" s="218"/>
      <c r="AV97" s="218"/>
      <c r="AW97" s="218"/>
      <c r="AX97" s="65" t="s">
        <v>1</v>
      </c>
      <c r="AY97" s="219">
        <f t="shared" si="1"/>
        <v>0</v>
      </c>
      <c r="AZ97" s="219"/>
      <c r="BA97" s="219"/>
      <c r="BB97" s="220"/>
      <c r="BC97" s="216">
        <v>18</v>
      </c>
      <c r="BD97" s="217"/>
      <c r="BE97" s="213" t="s">
        <v>240</v>
      </c>
      <c r="BF97" s="214"/>
      <c r="BG97" s="214"/>
      <c r="BH97" s="214"/>
      <c r="BI97" s="214"/>
      <c r="BJ97" s="214"/>
      <c r="BK97" s="214"/>
      <c r="BL97" s="214"/>
      <c r="BM97" s="214"/>
      <c r="BN97" s="214"/>
      <c r="BO97" s="214"/>
      <c r="BP97" s="214"/>
      <c r="BQ97" s="214"/>
      <c r="BR97" s="219">
        <v>43.9</v>
      </c>
      <c r="BS97" s="219"/>
      <c r="BT97" s="219"/>
      <c r="BU97" s="219"/>
      <c r="BV97" s="65" t="s">
        <v>1</v>
      </c>
      <c r="BW97" s="219">
        <f t="shared" si="3"/>
        <v>790.19999999999993</v>
      </c>
      <c r="BX97" s="219"/>
      <c r="BY97" s="219"/>
      <c r="BZ97" s="220"/>
      <c r="CA97" s="3"/>
      <c r="CB97" s="3"/>
      <c r="CD97" s="5"/>
      <c r="CE97" s="5"/>
      <c r="CF97" s="5"/>
      <c r="CG97" s="5"/>
      <c r="CI97" s="5"/>
      <c r="CJ97" s="5"/>
      <c r="CK97" s="5"/>
      <c r="CL97" s="5"/>
      <c r="DL97" s="5"/>
      <c r="DM97" s="5"/>
      <c r="DN97" s="5"/>
      <c r="DZ97" s="3"/>
      <c r="EA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Q97" s="5"/>
      <c r="ER97" s="5"/>
      <c r="ES97" s="5"/>
      <c r="ET97" s="5"/>
      <c r="EV97" s="5"/>
      <c r="EW97" s="5"/>
      <c r="EX97" s="5"/>
      <c r="EY97" s="5"/>
      <c r="EZ97" s="5"/>
    </row>
    <row r="98" spans="3:156" ht="11.25" customHeight="1" x14ac:dyDescent="0.2">
      <c r="C98" s="230"/>
      <c r="D98" s="231"/>
      <c r="E98" s="263" t="s">
        <v>54</v>
      </c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4">
        <v>79</v>
      </c>
      <c r="U98" s="264"/>
      <c r="V98" s="264"/>
      <c r="W98" s="264"/>
      <c r="X98" s="80" t="s">
        <v>1</v>
      </c>
      <c r="Y98" s="234">
        <f t="shared" si="0"/>
        <v>0</v>
      </c>
      <c r="Z98" s="234"/>
      <c r="AA98" s="234"/>
      <c r="AB98" s="235"/>
      <c r="AC98" s="222"/>
      <c r="AD98" s="223"/>
      <c r="AE98" s="199" t="s">
        <v>150</v>
      </c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  <c r="AT98" s="192">
        <v>50</v>
      </c>
      <c r="AU98" s="192"/>
      <c r="AV98" s="192"/>
      <c r="AW98" s="192"/>
      <c r="AX98" s="74" t="s">
        <v>1</v>
      </c>
      <c r="AY98" s="200">
        <f t="shared" si="1"/>
        <v>0</v>
      </c>
      <c r="AZ98" s="200"/>
      <c r="BA98" s="200"/>
      <c r="BB98" s="215"/>
      <c r="BC98" s="222">
        <v>18</v>
      </c>
      <c r="BD98" s="223"/>
      <c r="BE98" s="199" t="s">
        <v>242</v>
      </c>
      <c r="BF98" s="227"/>
      <c r="BG98" s="227"/>
      <c r="BH98" s="227"/>
      <c r="BI98" s="227"/>
      <c r="BJ98" s="227"/>
      <c r="BK98" s="227"/>
      <c r="BL98" s="227"/>
      <c r="BM98" s="227"/>
      <c r="BN98" s="227"/>
      <c r="BO98" s="227"/>
      <c r="BP98" s="227"/>
      <c r="BQ98" s="227"/>
      <c r="BR98" s="200">
        <v>46</v>
      </c>
      <c r="BS98" s="200"/>
      <c r="BT98" s="200"/>
      <c r="BU98" s="200"/>
      <c r="BV98" s="74" t="s">
        <v>1</v>
      </c>
      <c r="BW98" s="200">
        <f t="shared" si="3"/>
        <v>828</v>
      </c>
      <c r="BX98" s="200"/>
      <c r="BY98" s="200"/>
      <c r="BZ98" s="215"/>
      <c r="DL98" s="5"/>
      <c r="DM98" s="5"/>
      <c r="DN98" s="5"/>
      <c r="DZ98" s="3"/>
      <c r="EA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Q98" s="5"/>
      <c r="ER98" s="5"/>
      <c r="ES98" s="5"/>
      <c r="ET98" s="5"/>
      <c r="EV98" s="5"/>
      <c r="EW98" s="5"/>
      <c r="EX98" s="5"/>
      <c r="EY98" s="5"/>
      <c r="EZ98" s="5"/>
    </row>
    <row r="99" spans="3:156" ht="11.25" customHeight="1" x14ac:dyDescent="0.2">
      <c r="C99" s="230"/>
      <c r="D99" s="231"/>
      <c r="E99" s="232" t="s">
        <v>55</v>
      </c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3">
        <v>89</v>
      </c>
      <c r="U99" s="233"/>
      <c r="V99" s="233"/>
      <c r="W99" s="233"/>
      <c r="X99" s="80" t="s">
        <v>1</v>
      </c>
      <c r="Y99" s="234">
        <f t="shared" si="0"/>
        <v>0</v>
      </c>
      <c r="Z99" s="234"/>
      <c r="AA99" s="234"/>
      <c r="AB99" s="235"/>
      <c r="AC99" s="216"/>
      <c r="AD99" s="217"/>
      <c r="AE99" s="213" t="s">
        <v>152</v>
      </c>
      <c r="AF99" s="213"/>
      <c r="AG99" s="213"/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8">
        <v>14</v>
      </c>
      <c r="AU99" s="218"/>
      <c r="AV99" s="218"/>
      <c r="AW99" s="218"/>
      <c r="AX99" s="65" t="s">
        <v>1</v>
      </c>
      <c r="AY99" s="219">
        <f t="shared" si="1"/>
        <v>0</v>
      </c>
      <c r="AZ99" s="219"/>
      <c r="BA99" s="219"/>
      <c r="BB99" s="220"/>
      <c r="BC99" s="216">
        <v>18</v>
      </c>
      <c r="BD99" s="217"/>
      <c r="BE99" s="213" t="s">
        <v>243</v>
      </c>
      <c r="BF99" s="214"/>
      <c r="BG99" s="214"/>
      <c r="BH99" s="214"/>
      <c r="BI99" s="214"/>
      <c r="BJ99" s="214"/>
      <c r="BK99" s="214"/>
      <c r="BL99" s="214"/>
      <c r="BM99" s="214"/>
      <c r="BN99" s="214"/>
      <c r="BO99" s="214"/>
      <c r="BP99" s="214"/>
      <c r="BQ99" s="214"/>
      <c r="BR99" s="219">
        <v>46</v>
      </c>
      <c r="BS99" s="219"/>
      <c r="BT99" s="219"/>
      <c r="BU99" s="219"/>
      <c r="BV99" s="65" t="s">
        <v>1</v>
      </c>
      <c r="BW99" s="219">
        <f t="shared" si="3"/>
        <v>828</v>
      </c>
      <c r="BX99" s="219"/>
      <c r="BY99" s="219"/>
      <c r="BZ99" s="220"/>
      <c r="DL99" s="5"/>
      <c r="DM99" s="5"/>
      <c r="DN99" s="5"/>
      <c r="DZ99" s="3"/>
      <c r="EA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Q99" s="5"/>
      <c r="ER99" s="5"/>
      <c r="ES99" s="5"/>
      <c r="ET99" s="5"/>
      <c r="EV99" s="5"/>
      <c r="EW99" s="5"/>
      <c r="EX99" s="5"/>
      <c r="EY99" s="5"/>
      <c r="EZ99" s="5"/>
    </row>
    <row r="100" spans="3:156" ht="11.25" customHeight="1" x14ac:dyDescent="0.2">
      <c r="C100" s="230"/>
      <c r="D100" s="231"/>
      <c r="E100" s="232" t="s">
        <v>56</v>
      </c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3">
        <v>83</v>
      </c>
      <c r="U100" s="233"/>
      <c r="V100" s="233"/>
      <c r="W100" s="233"/>
      <c r="X100" s="80" t="s">
        <v>1</v>
      </c>
      <c r="Y100" s="234">
        <f t="shared" si="0"/>
        <v>0</v>
      </c>
      <c r="Z100" s="234"/>
      <c r="AA100" s="234"/>
      <c r="AB100" s="235"/>
      <c r="AC100" s="222"/>
      <c r="AD100" s="223"/>
      <c r="AE100" s="199" t="s">
        <v>58</v>
      </c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2">
        <v>63</v>
      </c>
      <c r="AU100" s="192"/>
      <c r="AV100" s="192"/>
      <c r="AW100" s="192"/>
      <c r="AX100" s="74" t="s">
        <v>1</v>
      </c>
      <c r="AY100" s="200">
        <f t="shared" si="1"/>
        <v>0</v>
      </c>
      <c r="AZ100" s="200"/>
      <c r="BA100" s="200"/>
      <c r="BB100" s="215"/>
      <c r="BC100" s="222"/>
      <c r="BD100" s="223"/>
      <c r="BE100" s="199"/>
      <c r="BF100" s="227"/>
      <c r="BG100" s="227"/>
      <c r="BH100" s="227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200"/>
      <c r="BS100" s="200"/>
      <c r="BT100" s="200"/>
      <c r="BU100" s="200"/>
      <c r="BV100" s="74" t="s">
        <v>1</v>
      </c>
      <c r="BW100" s="200">
        <f t="shared" si="3"/>
        <v>0</v>
      </c>
      <c r="BX100" s="200"/>
      <c r="BY100" s="200"/>
      <c r="BZ100" s="215"/>
      <c r="DL100" s="5"/>
      <c r="DM100" s="5"/>
      <c r="DN100" s="5"/>
      <c r="DZ100" s="3"/>
      <c r="EA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Q100" s="5"/>
      <c r="ER100" s="5"/>
      <c r="ES100" s="5"/>
      <c r="ET100" s="5"/>
      <c r="EV100" s="5"/>
      <c r="EW100" s="5"/>
      <c r="EX100" s="5"/>
      <c r="EY100" s="5"/>
      <c r="EZ100" s="5"/>
    </row>
    <row r="101" spans="3:156" ht="11.25" customHeight="1" thickBot="1" x14ac:dyDescent="0.25">
      <c r="C101" s="230"/>
      <c r="D101" s="231"/>
      <c r="E101" s="267" t="s">
        <v>188</v>
      </c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33">
        <v>158</v>
      </c>
      <c r="U101" s="233"/>
      <c r="V101" s="233"/>
      <c r="W101" s="233"/>
      <c r="X101" s="80" t="s">
        <v>1</v>
      </c>
      <c r="Y101" s="234">
        <f t="shared" si="0"/>
        <v>0</v>
      </c>
      <c r="Z101" s="234"/>
      <c r="AA101" s="234"/>
      <c r="AB101" s="235"/>
      <c r="AC101" s="193"/>
      <c r="AD101" s="194"/>
      <c r="AE101" s="225" t="s">
        <v>87</v>
      </c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6">
        <v>60</v>
      </c>
      <c r="AU101" s="226"/>
      <c r="AV101" s="226"/>
      <c r="AW101" s="226"/>
      <c r="AX101" s="67" t="s">
        <v>1</v>
      </c>
      <c r="AY101" s="106">
        <f t="shared" si="1"/>
        <v>0</v>
      </c>
      <c r="AZ101" s="106"/>
      <c r="BA101" s="106"/>
      <c r="BB101" s="128"/>
      <c r="BC101" s="242"/>
      <c r="BD101" s="243"/>
      <c r="BE101" s="251"/>
      <c r="BF101" s="252"/>
      <c r="BG101" s="252"/>
      <c r="BH101" s="252"/>
      <c r="BI101" s="252"/>
      <c r="BJ101" s="252"/>
      <c r="BK101" s="252"/>
      <c r="BL101" s="252"/>
      <c r="BM101" s="252"/>
      <c r="BN101" s="252"/>
      <c r="BO101" s="252"/>
      <c r="BP101" s="252"/>
      <c r="BQ101" s="252"/>
      <c r="BR101" s="253"/>
      <c r="BS101" s="253"/>
      <c r="BT101" s="253"/>
      <c r="BU101" s="253"/>
      <c r="BV101" s="65" t="s">
        <v>1</v>
      </c>
      <c r="BW101" s="253">
        <f t="shared" si="3"/>
        <v>0</v>
      </c>
      <c r="BX101" s="253"/>
      <c r="BY101" s="253"/>
      <c r="BZ101" s="254"/>
      <c r="DL101" s="5"/>
      <c r="DM101" s="5"/>
      <c r="DN101" s="5"/>
      <c r="DZ101" s="3"/>
      <c r="EA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Q101" s="5"/>
      <c r="ER101" s="5"/>
      <c r="ES101" s="5"/>
      <c r="ET101" s="5"/>
      <c r="EV101" s="5"/>
      <c r="EW101" s="5"/>
      <c r="EX101" s="5"/>
      <c r="EY101" s="5"/>
      <c r="EZ101" s="5"/>
    </row>
    <row r="102" spans="3:156" ht="11.25" customHeight="1" thickBot="1" x14ac:dyDescent="0.25">
      <c r="C102" s="230"/>
      <c r="D102" s="231"/>
      <c r="E102" s="232" t="s">
        <v>47</v>
      </c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3">
        <v>144</v>
      </c>
      <c r="U102" s="233"/>
      <c r="V102" s="233"/>
      <c r="W102" s="233"/>
      <c r="X102" s="80" t="s">
        <v>1</v>
      </c>
      <c r="Y102" s="234">
        <f t="shared" si="0"/>
        <v>0</v>
      </c>
      <c r="Z102" s="234"/>
      <c r="AA102" s="234"/>
      <c r="AB102" s="235"/>
      <c r="AC102" s="222"/>
      <c r="AD102" s="223"/>
      <c r="AE102" s="199" t="s">
        <v>88</v>
      </c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2">
        <v>74</v>
      </c>
      <c r="AU102" s="192"/>
      <c r="AV102" s="192"/>
      <c r="AW102" s="192"/>
      <c r="AX102" s="74" t="s">
        <v>1</v>
      </c>
      <c r="AY102" s="200">
        <f t="shared" si="1"/>
        <v>0</v>
      </c>
      <c r="AZ102" s="200"/>
      <c r="BA102" s="200"/>
      <c r="BB102" s="265"/>
      <c r="BC102" s="224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  <c r="BZ102" s="207"/>
      <c r="DL102" s="5"/>
      <c r="DM102" s="5"/>
      <c r="DN102" s="5"/>
      <c r="DZ102" s="3"/>
      <c r="EA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Q102" s="5"/>
      <c r="ER102" s="5"/>
      <c r="ES102" s="5"/>
      <c r="ET102" s="5"/>
      <c r="EV102" s="5"/>
      <c r="EW102" s="5"/>
      <c r="EX102" s="5"/>
      <c r="EY102" s="5"/>
      <c r="EZ102" s="5"/>
    </row>
    <row r="103" spans="3:156" ht="11.25" customHeight="1" thickBot="1" x14ac:dyDescent="0.25">
      <c r="C103" s="230"/>
      <c r="D103" s="231"/>
      <c r="E103" s="232" t="s">
        <v>48</v>
      </c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3">
        <v>199</v>
      </c>
      <c r="U103" s="233"/>
      <c r="V103" s="233"/>
      <c r="W103" s="233"/>
      <c r="X103" s="80" t="s">
        <v>1</v>
      </c>
      <c r="Y103" s="234">
        <f t="shared" si="0"/>
        <v>0</v>
      </c>
      <c r="Z103" s="234"/>
      <c r="AA103" s="234"/>
      <c r="AB103" s="235"/>
      <c r="AC103" s="242"/>
      <c r="AD103" s="243"/>
      <c r="AE103" s="251" t="s">
        <v>89</v>
      </c>
      <c r="AF103" s="251"/>
      <c r="AG103" s="251"/>
      <c r="AH103" s="251"/>
      <c r="AI103" s="251"/>
      <c r="AJ103" s="251"/>
      <c r="AK103" s="251"/>
      <c r="AL103" s="251"/>
      <c r="AM103" s="251"/>
      <c r="AN103" s="251"/>
      <c r="AO103" s="251"/>
      <c r="AP103" s="251"/>
      <c r="AQ103" s="251"/>
      <c r="AR103" s="251"/>
      <c r="AS103" s="251"/>
      <c r="AT103" s="266">
        <v>74</v>
      </c>
      <c r="AU103" s="266"/>
      <c r="AV103" s="266"/>
      <c r="AW103" s="266"/>
      <c r="AX103" s="30" t="s">
        <v>1</v>
      </c>
      <c r="AY103" s="253">
        <f t="shared" si="1"/>
        <v>0</v>
      </c>
      <c r="AZ103" s="253"/>
      <c r="BA103" s="253"/>
      <c r="BB103" s="254"/>
      <c r="BC103" s="197">
        <v>163</v>
      </c>
      <c r="BD103" s="198"/>
      <c r="BE103" s="195" t="s">
        <v>244</v>
      </c>
      <c r="BF103" s="196"/>
      <c r="BG103" s="196"/>
      <c r="BH103" s="196"/>
      <c r="BI103" s="196"/>
      <c r="BJ103" s="196"/>
      <c r="BK103" s="196"/>
      <c r="BL103" s="196"/>
      <c r="BM103" s="196"/>
      <c r="BN103" s="196"/>
      <c r="BO103" s="196"/>
      <c r="BP103" s="196"/>
      <c r="BQ103" s="196"/>
      <c r="BR103" s="228">
        <v>69</v>
      </c>
      <c r="BS103" s="228"/>
      <c r="BT103" s="228"/>
      <c r="BU103" s="228"/>
      <c r="BV103" s="67" t="s">
        <v>1</v>
      </c>
      <c r="BW103" s="228">
        <f t="shared" ref="BW103:BW111" si="4">BC103*BR103</f>
        <v>11247</v>
      </c>
      <c r="BX103" s="228"/>
      <c r="BY103" s="228"/>
      <c r="BZ103" s="229"/>
      <c r="DL103" s="5"/>
      <c r="DM103" s="5"/>
      <c r="DN103" s="5"/>
      <c r="DZ103" s="3"/>
      <c r="EA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Q103" s="5"/>
      <c r="ER103" s="5"/>
      <c r="ES103" s="5"/>
      <c r="ET103" s="5"/>
      <c r="EV103" s="5"/>
      <c r="EW103" s="5"/>
      <c r="EX103" s="5"/>
      <c r="EY103" s="5"/>
      <c r="EZ103" s="5"/>
    </row>
    <row r="104" spans="3:156" ht="11.25" customHeight="1" thickBot="1" x14ac:dyDescent="0.25">
      <c r="C104" s="230"/>
      <c r="D104" s="231"/>
      <c r="E104" s="199" t="s">
        <v>7</v>
      </c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2">
        <v>127</v>
      </c>
      <c r="U104" s="192"/>
      <c r="V104" s="192"/>
      <c r="W104" s="192"/>
      <c r="X104" s="65" t="s">
        <v>1</v>
      </c>
      <c r="Y104" s="234">
        <f t="shared" si="0"/>
        <v>0</v>
      </c>
      <c r="Z104" s="234"/>
      <c r="AA104" s="234"/>
      <c r="AB104" s="235"/>
      <c r="AC104" s="241" t="s">
        <v>94</v>
      </c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207"/>
      <c r="BC104" s="193">
        <v>163</v>
      </c>
      <c r="BD104" s="194"/>
      <c r="BE104" s="195" t="s">
        <v>245</v>
      </c>
      <c r="BF104" s="196"/>
      <c r="BG104" s="196"/>
      <c r="BH104" s="196"/>
      <c r="BI104" s="196"/>
      <c r="BJ104" s="196"/>
      <c r="BK104" s="196"/>
      <c r="BL104" s="196"/>
      <c r="BM104" s="196"/>
      <c r="BN104" s="196"/>
      <c r="BO104" s="196"/>
      <c r="BP104" s="196"/>
      <c r="BQ104" s="196"/>
      <c r="BR104" s="106">
        <v>64</v>
      </c>
      <c r="BS104" s="106"/>
      <c r="BT104" s="106"/>
      <c r="BU104" s="106"/>
      <c r="BV104" s="67" t="s">
        <v>1</v>
      </c>
      <c r="BW104" s="106">
        <f t="shared" si="4"/>
        <v>10432</v>
      </c>
      <c r="BX104" s="106"/>
      <c r="BY104" s="106"/>
      <c r="BZ104" s="128"/>
      <c r="DL104" s="5"/>
      <c r="DM104" s="5"/>
      <c r="DN104" s="5"/>
      <c r="DZ104" s="3"/>
      <c r="EA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Q104" s="5"/>
      <c r="ER104" s="5"/>
      <c r="ES104" s="5"/>
      <c r="ET104" s="5"/>
      <c r="EV104" s="5"/>
      <c r="EW104" s="5"/>
      <c r="EX104" s="5"/>
      <c r="EY104" s="5"/>
      <c r="EZ104" s="5"/>
    </row>
    <row r="105" spans="3:156" ht="11.25" customHeight="1" thickBot="1" x14ac:dyDescent="0.25">
      <c r="C105" s="241" t="s">
        <v>191</v>
      </c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7"/>
      <c r="AC105" s="193"/>
      <c r="AD105" s="194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106"/>
      <c r="AU105" s="106"/>
      <c r="AV105" s="106"/>
      <c r="AW105" s="106"/>
      <c r="AX105" s="67" t="s">
        <v>1</v>
      </c>
      <c r="AY105" s="106">
        <f t="shared" si="1"/>
        <v>0</v>
      </c>
      <c r="AZ105" s="106"/>
      <c r="BA105" s="106"/>
      <c r="BB105" s="128"/>
      <c r="BC105" s="216">
        <v>64</v>
      </c>
      <c r="BD105" s="217"/>
      <c r="BE105" s="213" t="s">
        <v>246</v>
      </c>
      <c r="BF105" s="214"/>
      <c r="BG105" s="214"/>
      <c r="BH105" s="214"/>
      <c r="BI105" s="214"/>
      <c r="BJ105" s="214"/>
      <c r="BK105" s="214"/>
      <c r="BL105" s="214"/>
      <c r="BM105" s="214"/>
      <c r="BN105" s="214"/>
      <c r="BO105" s="214"/>
      <c r="BP105" s="214"/>
      <c r="BQ105" s="214"/>
      <c r="BR105" s="219">
        <v>44.9</v>
      </c>
      <c r="BS105" s="219"/>
      <c r="BT105" s="219"/>
      <c r="BU105" s="219"/>
      <c r="BV105" s="65" t="s">
        <v>1</v>
      </c>
      <c r="BW105" s="219">
        <f t="shared" si="4"/>
        <v>2873.6</v>
      </c>
      <c r="BX105" s="219"/>
      <c r="BY105" s="219"/>
      <c r="BZ105" s="220"/>
      <c r="DL105" s="5"/>
      <c r="DM105" s="5"/>
      <c r="DN105" s="5"/>
    </row>
    <row r="106" spans="3:156" ht="11.25" customHeight="1" x14ac:dyDescent="0.2">
      <c r="C106" s="222"/>
      <c r="D106" s="223"/>
      <c r="E106" s="199" t="s">
        <v>146</v>
      </c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225"/>
      <c r="U106" s="225"/>
      <c r="V106" s="225"/>
      <c r="W106" s="225"/>
      <c r="X106" s="67" t="s">
        <v>1</v>
      </c>
      <c r="Y106" s="200">
        <f t="shared" si="0"/>
        <v>0</v>
      </c>
      <c r="Z106" s="200"/>
      <c r="AA106" s="200"/>
      <c r="AB106" s="215"/>
      <c r="AC106" s="193"/>
      <c r="AD106" s="194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106"/>
      <c r="AU106" s="106"/>
      <c r="AV106" s="106"/>
      <c r="AW106" s="106"/>
      <c r="AX106" s="67" t="s">
        <v>1</v>
      </c>
      <c r="AY106" s="106">
        <f t="shared" si="1"/>
        <v>0</v>
      </c>
      <c r="AZ106" s="106"/>
      <c r="BA106" s="106"/>
      <c r="BB106" s="128"/>
      <c r="BC106" s="222"/>
      <c r="BD106" s="223"/>
      <c r="BE106" s="199"/>
      <c r="BF106" s="227"/>
      <c r="BG106" s="227"/>
      <c r="BH106" s="227"/>
      <c r="BI106" s="227"/>
      <c r="BJ106" s="227"/>
      <c r="BK106" s="227"/>
      <c r="BL106" s="227"/>
      <c r="BM106" s="227"/>
      <c r="BN106" s="227"/>
      <c r="BO106" s="227"/>
      <c r="BP106" s="227"/>
      <c r="BQ106" s="227"/>
      <c r="BR106" s="200"/>
      <c r="BS106" s="200"/>
      <c r="BT106" s="200"/>
      <c r="BU106" s="200"/>
      <c r="BV106" s="74" t="s">
        <v>1</v>
      </c>
      <c r="BW106" s="200">
        <f t="shared" si="4"/>
        <v>0</v>
      </c>
      <c r="BX106" s="200"/>
      <c r="BY106" s="200"/>
      <c r="BZ106" s="215"/>
    </row>
    <row r="107" spans="3:156" ht="11.25" customHeight="1" x14ac:dyDescent="0.2">
      <c r="C107" s="193"/>
      <c r="D107" s="194"/>
      <c r="E107" s="225" t="s">
        <v>147</v>
      </c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67" t="s">
        <v>1</v>
      </c>
      <c r="Y107" s="106">
        <f t="shared" si="0"/>
        <v>0</v>
      </c>
      <c r="Z107" s="106"/>
      <c r="AA107" s="106"/>
      <c r="AB107" s="128"/>
      <c r="AC107" s="193"/>
      <c r="AD107" s="194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106"/>
      <c r="AU107" s="106"/>
      <c r="AV107" s="106"/>
      <c r="AW107" s="106"/>
      <c r="AX107" s="67" t="s">
        <v>1</v>
      </c>
      <c r="AY107" s="106">
        <f t="shared" si="1"/>
        <v>0</v>
      </c>
      <c r="AZ107" s="106"/>
      <c r="BA107" s="106"/>
      <c r="BB107" s="128"/>
      <c r="BC107" s="216"/>
      <c r="BD107" s="217"/>
      <c r="BE107" s="213"/>
      <c r="BF107" s="214"/>
      <c r="BG107" s="214"/>
      <c r="BH107" s="214"/>
      <c r="BI107" s="214"/>
      <c r="BJ107" s="214"/>
      <c r="BK107" s="214"/>
      <c r="BL107" s="214"/>
      <c r="BM107" s="214"/>
      <c r="BN107" s="214"/>
      <c r="BO107" s="214"/>
      <c r="BP107" s="214"/>
      <c r="BQ107" s="214"/>
      <c r="BR107" s="219"/>
      <c r="BS107" s="219"/>
      <c r="BT107" s="219"/>
      <c r="BU107" s="219"/>
      <c r="BV107" s="65" t="s">
        <v>1</v>
      </c>
      <c r="BW107" s="219">
        <f t="shared" si="4"/>
        <v>0</v>
      </c>
      <c r="BX107" s="219"/>
      <c r="BY107" s="219"/>
      <c r="BZ107" s="220"/>
    </row>
    <row r="108" spans="3:156" ht="11.25" customHeight="1" x14ac:dyDescent="0.2">
      <c r="C108" s="193"/>
      <c r="D108" s="194"/>
      <c r="E108" s="225" t="s">
        <v>148</v>
      </c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67" t="s">
        <v>1</v>
      </c>
      <c r="Y108" s="106">
        <f t="shared" si="0"/>
        <v>0</v>
      </c>
      <c r="Z108" s="106"/>
      <c r="AA108" s="106"/>
      <c r="AB108" s="128"/>
      <c r="AC108" s="193"/>
      <c r="AD108" s="194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  <c r="AS108" s="225"/>
      <c r="AT108" s="106"/>
      <c r="AU108" s="106"/>
      <c r="AV108" s="106"/>
      <c r="AW108" s="106"/>
      <c r="AX108" s="67" t="s">
        <v>1</v>
      </c>
      <c r="AY108" s="106">
        <f t="shared" si="1"/>
        <v>0</v>
      </c>
      <c r="AZ108" s="106"/>
      <c r="BA108" s="106"/>
      <c r="BB108" s="128"/>
      <c r="BC108" s="222">
        <v>18</v>
      </c>
      <c r="BD108" s="223"/>
      <c r="BE108" s="199" t="s">
        <v>247</v>
      </c>
      <c r="BF108" s="227"/>
      <c r="BG108" s="227"/>
      <c r="BH108" s="227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00">
        <v>294</v>
      </c>
      <c r="BS108" s="200"/>
      <c r="BT108" s="200"/>
      <c r="BU108" s="200"/>
      <c r="BV108" s="74" t="s">
        <v>1</v>
      </c>
      <c r="BW108" s="200">
        <f t="shared" si="4"/>
        <v>5292</v>
      </c>
      <c r="BX108" s="200"/>
      <c r="BY108" s="200"/>
      <c r="BZ108" s="215"/>
    </row>
    <row r="109" spans="3:156" ht="11.25" customHeight="1" x14ac:dyDescent="0.2">
      <c r="C109" s="193"/>
      <c r="D109" s="194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106"/>
      <c r="U109" s="106"/>
      <c r="V109" s="106"/>
      <c r="W109" s="106"/>
      <c r="X109" s="67" t="s">
        <v>1</v>
      </c>
      <c r="Y109" s="106">
        <f t="shared" si="0"/>
        <v>0</v>
      </c>
      <c r="Z109" s="106"/>
      <c r="AA109" s="106"/>
      <c r="AB109" s="128"/>
      <c r="AC109" s="193"/>
      <c r="AD109" s="194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106"/>
      <c r="AU109" s="106"/>
      <c r="AV109" s="106"/>
      <c r="AW109" s="106"/>
      <c r="AX109" s="67" t="s">
        <v>1</v>
      </c>
      <c r="AY109" s="106">
        <f t="shared" si="1"/>
        <v>0</v>
      </c>
      <c r="AZ109" s="106"/>
      <c r="BA109" s="106"/>
      <c r="BB109" s="128"/>
      <c r="BC109" s="216">
        <v>163</v>
      </c>
      <c r="BD109" s="217"/>
      <c r="BE109" s="213" t="s">
        <v>248</v>
      </c>
      <c r="BF109" s="214"/>
      <c r="BG109" s="214"/>
      <c r="BH109" s="214"/>
      <c r="BI109" s="214"/>
      <c r="BJ109" s="214"/>
      <c r="BK109" s="214"/>
      <c r="BL109" s="214"/>
      <c r="BM109" s="214"/>
      <c r="BN109" s="214"/>
      <c r="BO109" s="214"/>
      <c r="BP109" s="214"/>
      <c r="BQ109" s="214"/>
      <c r="BR109" s="219">
        <v>37</v>
      </c>
      <c r="BS109" s="219"/>
      <c r="BT109" s="219"/>
      <c r="BU109" s="219"/>
      <c r="BV109" s="65" t="s">
        <v>1</v>
      </c>
      <c r="BW109" s="219">
        <f t="shared" si="4"/>
        <v>6031</v>
      </c>
      <c r="BX109" s="219"/>
      <c r="BY109" s="219"/>
      <c r="BZ109" s="220"/>
    </row>
    <row r="110" spans="3:156" ht="11.25" customHeight="1" thickBot="1" x14ac:dyDescent="0.25">
      <c r="C110" s="216"/>
      <c r="D110" s="217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9"/>
      <c r="U110" s="219"/>
      <c r="V110" s="219"/>
      <c r="W110" s="219"/>
      <c r="X110" s="65" t="s">
        <v>1</v>
      </c>
      <c r="Y110" s="219">
        <f t="shared" si="0"/>
        <v>0</v>
      </c>
      <c r="Z110" s="219"/>
      <c r="AA110" s="219"/>
      <c r="AB110" s="220"/>
      <c r="AC110" s="193"/>
      <c r="AD110" s="194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5"/>
      <c r="AS110" s="225"/>
      <c r="AT110" s="106"/>
      <c r="AU110" s="106"/>
      <c r="AV110" s="106"/>
      <c r="AW110" s="106"/>
      <c r="AX110" s="67" t="s">
        <v>1</v>
      </c>
      <c r="AY110" s="106">
        <f t="shared" si="1"/>
        <v>0</v>
      </c>
      <c r="AZ110" s="106"/>
      <c r="BA110" s="106"/>
      <c r="BB110" s="128"/>
      <c r="BC110" s="222"/>
      <c r="BD110" s="223"/>
      <c r="BE110" s="199"/>
      <c r="BF110" s="227"/>
      <c r="BG110" s="227"/>
      <c r="BH110" s="227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00"/>
      <c r="BS110" s="200"/>
      <c r="BT110" s="200"/>
      <c r="BU110" s="200"/>
      <c r="BV110" s="74" t="s">
        <v>1</v>
      </c>
      <c r="BW110" s="200">
        <f t="shared" si="4"/>
        <v>0</v>
      </c>
      <c r="BX110" s="200"/>
      <c r="BY110" s="200"/>
      <c r="BZ110" s="215"/>
      <c r="DL110" s="5"/>
      <c r="DM110" s="5"/>
      <c r="DN110" s="5"/>
    </row>
    <row r="111" spans="3:156" ht="11.25" customHeight="1" thickBot="1" x14ac:dyDescent="0.25">
      <c r="C111" s="241" t="s">
        <v>57</v>
      </c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7"/>
      <c r="AC111" s="193"/>
      <c r="AD111" s="194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106"/>
      <c r="AU111" s="106"/>
      <c r="AV111" s="106"/>
      <c r="AW111" s="106"/>
      <c r="AX111" s="67" t="s">
        <v>1</v>
      </c>
      <c r="AY111" s="106">
        <f t="shared" si="1"/>
        <v>0</v>
      </c>
      <c r="AZ111" s="106"/>
      <c r="BA111" s="106"/>
      <c r="BB111" s="128"/>
      <c r="BC111" s="242"/>
      <c r="BD111" s="243"/>
      <c r="BE111" s="251"/>
      <c r="BF111" s="252"/>
      <c r="BG111" s="252"/>
      <c r="BH111" s="252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3"/>
      <c r="BS111" s="253"/>
      <c r="BT111" s="253"/>
      <c r="BU111" s="253"/>
      <c r="BV111" s="67" t="s">
        <v>1</v>
      </c>
      <c r="BW111" s="253">
        <f t="shared" si="4"/>
        <v>0</v>
      </c>
      <c r="BX111" s="253"/>
      <c r="BY111" s="253"/>
      <c r="BZ111" s="254"/>
      <c r="DL111" s="5"/>
      <c r="DM111" s="5"/>
      <c r="DN111" s="5"/>
    </row>
    <row r="112" spans="3:156" ht="11.25" customHeight="1" thickBot="1" x14ac:dyDescent="0.25">
      <c r="C112" s="230"/>
      <c r="D112" s="231"/>
      <c r="E112" s="263" t="s">
        <v>10</v>
      </c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4">
        <v>676</v>
      </c>
      <c r="U112" s="264"/>
      <c r="V112" s="264"/>
      <c r="W112" s="264"/>
      <c r="X112" s="80" t="s">
        <v>1</v>
      </c>
      <c r="Y112" s="234">
        <f t="shared" ref="Y112:Y134" si="5">C112*T112</f>
        <v>0</v>
      </c>
      <c r="Z112" s="234"/>
      <c r="AA112" s="234"/>
      <c r="AB112" s="235"/>
      <c r="AC112" s="193"/>
      <c r="AD112" s="194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68"/>
      <c r="AU112" s="268"/>
      <c r="AV112" s="268"/>
      <c r="AW112" s="268"/>
      <c r="AX112" s="67" t="s">
        <v>0</v>
      </c>
      <c r="AY112" s="106">
        <f t="shared" si="1"/>
        <v>0</v>
      </c>
      <c r="AZ112" s="106"/>
      <c r="BA112" s="106"/>
      <c r="BB112" s="128"/>
      <c r="BC112" s="241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  <c r="BZ112" s="207"/>
      <c r="DL112" s="5"/>
      <c r="DM112" s="5"/>
      <c r="DN112" s="5"/>
    </row>
    <row r="113" spans="3:149" ht="11.25" customHeight="1" x14ac:dyDescent="0.2">
      <c r="C113" s="230"/>
      <c r="D113" s="231"/>
      <c r="E113" s="232" t="s">
        <v>114</v>
      </c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33">
        <v>109</v>
      </c>
      <c r="U113" s="233"/>
      <c r="V113" s="233"/>
      <c r="W113" s="233"/>
      <c r="X113" s="80" t="s">
        <v>1</v>
      </c>
      <c r="Y113" s="234">
        <f t="shared" si="5"/>
        <v>0</v>
      </c>
      <c r="Z113" s="234"/>
      <c r="AA113" s="234"/>
      <c r="AB113" s="235"/>
      <c r="AC113" s="193"/>
      <c r="AD113" s="194"/>
      <c r="AE113" s="225" t="s">
        <v>106</v>
      </c>
      <c r="AF113" s="225"/>
      <c r="AG113" s="225"/>
      <c r="AH113" s="225"/>
      <c r="AI113" s="225"/>
      <c r="AJ113" s="225"/>
      <c r="AK113" s="225"/>
      <c r="AL113" s="225"/>
      <c r="AM113" s="225"/>
      <c r="AN113" s="225"/>
      <c r="AO113" s="225"/>
      <c r="AP113" s="225"/>
      <c r="AQ113" s="225"/>
      <c r="AR113" s="225"/>
      <c r="AS113" s="225"/>
      <c r="AT113" s="106">
        <v>0.63</v>
      </c>
      <c r="AU113" s="106"/>
      <c r="AV113" s="106"/>
      <c r="AW113" s="106"/>
      <c r="AX113" s="67" t="s">
        <v>0</v>
      </c>
      <c r="AY113" s="106">
        <f t="shared" si="1"/>
        <v>0</v>
      </c>
      <c r="AZ113" s="106"/>
      <c r="BA113" s="106"/>
      <c r="BB113" s="128"/>
      <c r="BC113" s="193">
        <v>234</v>
      </c>
      <c r="BD113" s="194"/>
      <c r="BE113" s="195" t="s">
        <v>251</v>
      </c>
      <c r="BF113" s="196"/>
      <c r="BG113" s="196"/>
      <c r="BH113" s="196"/>
      <c r="BI113" s="196"/>
      <c r="BJ113" s="196"/>
      <c r="BK113" s="196"/>
      <c r="BL113" s="196"/>
      <c r="BM113" s="196"/>
      <c r="BN113" s="196"/>
      <c r="BO113" s="196"/>
      <c r="BP113" s="196"/>
      <c r="BQ113" s="196"/>
      <c r="BR113" s="106">
        <v>37.299999999999997</v>
      </c>
      <c r="BS113" s="106"/>
      <c r="BT113" s="106"/>
      <c r="BU113" s="106"/>
      <c r="BV113" s="67" t="s">
        <v>0</v>
      </c>
      <c r="BW113" s="106">
        <f t="shared" ref="BW113:BW123" si="6">BC113*BR113</f>
        <v>8728.1999999999989</v>
      </c>
      <c r="BX113" s="106"/>
      <c r="BY113" s="106"/>
      <c r="BZ113" s="128"/>
      <c r="DL113" s="5"/>
      <c r="DM113" s="5"/>
      <c r="DN113" s="5"/>
    </row>
    <row r="114" spans="3:149" ht="11.25" customHeight="1" x14ac:dyDescent="0.2">
      <c r="C114" s="222"/>
      <c r="D114" s="223"/>
      <c r="E114" s="199" t="s">
        <v>11</v>
      </c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2">
        <v>51</v>
      </c>
      <c r="U114" s="192"/>
      <c r="V114" s="192"/>
      <c r="W114" s="192"/>
      <c r="X114" s="74" t="s">
        <v>1</v>
      </c>
      <c r="Y114" s="200">
        <f t="shared" si="5"/>
        <v>0</v>
      </c>
      <c r="Z114" s="200"/>
      <c r="AA114" s="200"/>
      <c r="AB114" s="215"/>
      <c r="AC114" s="193"/>
      <c r="AD114" s="194"/>
      <c r="AE114" s="225" t="s">
        <v>104</v>
      </c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5"/>
      <c r="AS114" s="225"/>
      <c r="AT114" s="106">
        <v>95</v>
      </c>
      <c r="AU114" s="106"/>
      <c r="AV114" s="106"/>
      <c r="AW114" s="106"/>
      <c r="AX114" s="67" t="s">
        <v>0</v>
      </c>
      <c r="AY114" s="106">
        <f t="shared" si="1"/>
        <v>0</v>
      </c>
      <c r="AZ114" s="106"/>
      <c r="BA114" s="106"/>
      <c r="BB114" s="128"/>
      <c r="BC114" s="193"/>
      <c r="BD114" s="194"/>
      <c r="BE114" s="225"/>
      <c r="BF114" s="269"/>
      <c r="BG114" s="269"/>
      <c r="BH114" s="269"/>
      <c r="BI114" s="269"/>
      <c r="BJ114" s="269"/>
      <c r="BK114" s="269"/>
      <c r="BL114" s="269"/>
      <c r="BM114" s="269"/>
      <c r="BN114" s="269"/>
      <c r="BO114" s="269"/>
      <c r="BP114" s="269"/>
      <c r="BQ114" s="269"/>
      <c r="BR114" s="268"/>
      <c r="BS114" s="268"/>
      <c r="BT114" s="268"/>
      <c r="BU114" s="268"/>
      <c r="BV114" s="67" t="s">
        <v>0</v>
      </c>
      <c r="BW114" s="106">
        <f t="shared" si="6"/>
        <v>0</v>
      </c>
      <c r="BX114" s="106"/>
      <c r="BY114" s="106"/>
      <c r="BZ114" s="128"/>
      <c r="DL114" s="5"/>
      <c r="DM114" s="5"/>
      <c r="DN114" s="5"/>
    </row>
    <row r="115" spans="3:149" ht="11.25" customHeight="1" x14ac:dyDescent="0.2">
      <c r="C115" s="230"/>
      <c r="D115" s="231"/>
      <c r="E115" s="232" t="s">
        <v>102</v>
      </c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3">
        <v>61</v>
      </c>
      <c r="U115" s="233"/>
      <c r="V115" s="233"/>
      <c r="W115" s="233"/>
      <c r="X115" s="80" t="s">
        <v>1</v>
      </c>
      <c r="Y115" s="234">
        <f t="shared" si="5"/>
        <v>0</v>
      </c>
      <c r="Z115" s="234"/>
      <c r="AA115" s="234"/>
      <c r="AB115" s="235"/>
      <c r="AC115" s="193"/>
      <c r="AD115" s="194"/>
      <c r="AE115" s="225" t="s">
        <v>105</v>
      </c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106">
        <v>62.5</v>
      </c>
      <c r="AU115" s="106"/>
      <c r="AV115" s="106"/>
      <c r="AW115" s="106"/>
      <c r="AX115" s="67" t="s">
        <v>0</v>
      </c>
      <c r="AY115" s="106">
        <f t="shared" si="1"/>
        <v>0</v>
      </c>
      <c r="AZ115" s="106"/>
      <c r="BA115" s="106"/>
      <c r="BB115" s="128"/>
      <c r="BC115" s="193"/>
      <c r="BD115" s="194"/>
      <c r="BE115" s="225"/>
      <c r="BF115" s="225"/>
      <c r="BG115" s="225"/>
      <c r="BH115" s="225"/>
      <c r="BI115" s="225"/>
      <c r="BJ115" s="225"/>
      <c r="BK115" s="225"/>
      <c r="BL115" s="225"/>
      <c r="BM115" s="225"/>
      <c r="BN115" s="225"/>
      <c r="BO115" s="225"/>
      <c r="BP115" s="225"/>
      <c r="BQ115" s="225"/>
      <c r="BR115" s="268"/>
      <c r="BS115" s="268"/>
      <c r="BT115" s="268"/>
      <c r="BU115" s="268"/>
      <c r="BV115" s="67" t="s">
        <v>0</v>
      </c>
      <c r="BW115" s="106">
        <f t="shared" si="6"/>
        <v>0</v>
      </c>
      <c r="BX115" s="106"/>
      <c r="BY115" s="106"/>
      <c r="BZ115" s="128"/>
      <c r="DL115" s="5"/>
      <c r="DM115" s="5"/>
      <c r="DN115" s="5"/>
    </row>
    <row r="116" spans="3:149" ht="11.25" customHeight="1" thickBot="1" x14ac:dyDescent="0.25">
      <c r="C116" s="216">
        <f>C100</f>
        <v>0</v>
      </c>
      <c r="D116" s="217"/>
      <c r="E116" s="213" t="s">
        <v>51</v>
      </c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8">
        <v>92</v>
      </c>
      <c r="U116" s="218"/>
      <c r="V116" s="218"/>
      <c r="W116" s="218"/>
      <c r="X116" s="65" t="s">
        <v>1</v>
      </c>
      <c r="Y116" s="219">
        <f t="shared" si="5"/>
        <v>0</v>
      </c>
      <c r="Z116" s="219"/>
      <c r="AA116" s="219"/>
      <c r="AB116" s="220"/>
      <c r="AC116" s="193"/>
      <c r="AD116" s="194"/>
      <c r="AE116" s="225" t="s">
        <v>103</v>
      </c>
      <c r="AF116" s="225"/>
      <c r="AG116" s="225"/>
      <c r="AH116" s="225"/>
      <c r="AI116" s="225"/>
      <c r="AJ116" s="225"/>
      <c r="AK116" s="225"/>
      <c r="AL116" s="225"/>
      <c r="AM116" s="225"/>
      <c r="AN116" s="225"/>
      <c r="AO116" s="225"/>
      <c r="AP116" s="225"/>
      <c r="AQ116" s="225"/>
      <c r="AR116" s="225"/>
      <c r="AS116" s="225"/>
      <c r="AT116" s="106">
        <v>81.75</v>
      </c>
      <c r="AU116" s="106"/>
      <c r="AV116" s="106"/>
      <c r="AW116" s="106"/>
      <c r="AX116" s="67" t="s">
        <v>0</v>
      </c>
      <c r="AY116" s="106">
        <f t="shared" si="1"/>
        <v>0</v>
      </c>
      <c r="AZ116" s="106"/>
      <c r="BA116" s="106"/>
      <c r="BB116" s="128"/>
      <c r="BC116" s="193"/>
      <c r="BD116" s="194"/>
      <c r="BE116" s="225"/>
      <c r="BF116" s="269"/>
      <c r="BG116" s="269"/>
      <c r="BH116" s="269"/>
      <c r="BI116" s="269"/>
      <c r="BJ116" s="269"/>
      <c r="BK116" s="269"/>
      <c r="BL116" s="269"/>
      <c r="BM116" s="269"/>
      <c r="BN116" s="269"/>
      <c r="BO116" s="269"/>
      <c r="BP116" s="269"/>
      <c r="BQ116" s="269"/>
      <c r="BR116" s="106"/>
      <c r="BS116" s="106"/>
      <c r="BT116" s="106"/>
      <c r="BU116" s="106"/>
      <c r="BV116" s="67" t="s">
        <v>0</v>
      </c>
      <c r="BW116" s="106">
        <f t="shared" si="6"/>
        <v>0</v>
      </c>
      <c r="BX116" s="106"/>
      <c r="BY116" s="106"/>
      <c r="BZ116" s="128"/>
      <c r="DL116" s="5"/>
      <c r="DM116" s="5"/>
      <c r="DN116" s="5"/>
      <c r="DV116" s="3"/>
      <c r="DW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N116" s="5"/>
      <c r="EO116" s="5"/>
      <c r="EP116" s="5"/>
      <c r="EQ116" s="5"/>
      <c r="ER116" s="5"/>
      <c r="ES116" s="5"/>
    </row>
    <row r="117" spans="3:149" ht="11.25" customHeight="1" thickBot="1" x14ac:dyDescent="0.25">
      <c r="C117" s="230"/>
      <c r="D117" s="231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3"/>
      <c r="U117" s="233"/>
      <c r="V117" s="233"/>
      <c r="W117" s="233"/>
      <c r="X117" s="80" t="s">
        <v>1</v>
      </c>
      <c r="Y117" s="234">
        <f t="shared" si="5"/>
        <v>0</v>
      </c>
      <c r="Z117" s="234"/>
      <c r="AA117" s="234"/>
      <c r="AB117" s="235"/>
      <c r="AC117" s="241" t="s">
        <v>95</v>
      </c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6"/>
      <c r="AP117" s="206"/>
      <c r="AQ117" s="206"/>
      <c r="AR117" s="206"/>
      <c r="AS117" s="206"/>
      <c r="AT117" s="206"/>
      <c r="AU117" s="206"/>
      <c r="AV117" s="206"/>
      <c r="AW117" s="206"/>
      <c r="AX117" s="206"/>
      <c r="AY117" s="206"/>
      <c r="AZ117" s="206"/>
      <c r="BA117" s="206"/>
      <c r="BB117" s="207"/>
      <c r="BC117" s="193"/>
      <c r="BD117" s="194"/>
      <c r="BE117" s="225"/>
      <c r="BF117" s="269"/>
      <c r="BG117" s="269"/>
      <c r="BH117" s="269"/>
      <c r="BI117" s="269"/>
      <c r="BJ117" s="269"/>
      <c r="BK117" s="269"/>
      <c r="BL117" s="269"/>
      <c r="BM117" s="269"/>
      <c r="BN117" s="269"/>
      <c r="BO117" s="269"/>
      <c r="BP117" s="269"/>
      <c r="BQ117" s="269"/>
      <c r="BR117" s="106"/>
      <c r="BS117" s="106"/>
      <c r="BT117" s="106"/>
      <c r="BU117" s="106"/>
      <c r="BV117" s="67" t="s">
        <v>0</v>
      </c>
      <c r="BW117" s="106">
        <f t="shared" si="6"/>
        <v>0</v>
      </c>
      <c r="BX117" s="106"/>
      <c r="BY117" s="106"/>
      <c r="BZ117" s="128"/>
      <c r="DV117" s="3"/>
      <c r="DW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N117" s="5"/>
      <c r="EO117" s="5"/>
      <c r="EP117" s="5"/>
      <c r="EQ117" s="5"/>
      <c r="ER117" s="5"/>
      <c r="ES117" s="5"/>
    </row>
    <row r="118" spans="3:149" ht="11.25" customHeight="1" x14ac:dyDescent="0.2">
      <c r="C118" s="230"/>
      <c r="D118" s="231"/>
      <c r="E118" s="232" t="s">
        <v>116</v>
      </c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3">
        <v>46</v>
      </c>
      <c r="U118" s="233"/>
      <c r="V118" s="233"/>
      <c r="W118" s="233"/>
      <c r="X118" s="80" t="s">
        <v>1</v>
      </c>
      <c r="Y118" s="234">
        <f t="shared" si="5"/>
        <v>0</v>
      </c>
      <c r="Z118" s="234"/>
      <c r="AA118" s="234"/>
      <c r="AB118" s="235"/>
      <c r="AC118" s="193">
        <v>1</v>
      </c>
      <c r="AD118" s="194"/>
      <c r="AE118" s="225" t="s">
        <v>252</v>
      </c>
      <c r="AF118" s="225"/>
      <c r="AG118" s="225"/>
      <c r="AH118" s="225"/>
      <c r="AI118" s="225"/>
      <c r="AJ118" s="225"/>
      <c r="AK118" s="225"/>
      <c r="AL118" s="225"/>
      <c r="AM118" s="225"/>
      <c r="AN118" s="225"/>
      <c r="AO118" s="225"/>
      <c r="AP118" s="225"/>
      <c r="AQ118" s="225"/>
      <c r="AR118" s="225"/>
      <c r="AS118" s="225"/>
      <c r="AT118" s="106">
        <v>576</v>
      </c>
      <c r="AU118" s="106"/>
      <c r="AV118" s="106"/>
      <c r="AW118" s="106"/>
      <c r="AX118" s="67" t="s">
        <v>0</v>
      </c>
      <c r="AY118" s="106">
        <f t="shared" si="1"/>
        <v>576</v>
      </c>
      <c r="AZ118" s="106"/>
      <c r="BA118" s="106"/>
      <c r="BB118" s="128"/>
      <c r="BC118" s="193"/>
      <c r="BD118" s="194"/>
      <c r="BR118" s="106"/>
      <c r="BS118" s="106"/>
      <c r="BT118" s="106"/>
      <c r="BU118" s="106"/>
      <c r="BV118" s="67" t="s">
        <v>0</v>
      </c>
      <c r="BW118" s="106">
        <f t="shared" si="6"/>
        <v>0</v>
      </c>
      <c r="BX118" s="106"/>
      <c r="BY118" s="106"/>
      <c r="BZ118" s="128"/>
      <c r="DV118" s="3"/>
      <c r="DW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N118" s="5"/>
      <c r="EO118" s="5"/>
      <c r="EP118" s="5"/>
      <c r="EQ118" s="5"/>
      <c r="ER118" s="5"/>
      <c r="ES118" s="5"/>
    </row>
    <row r="119" spans="3:149" ht="11.25" customHeight="1" x14ac:dyDescent="0.2">
      <c r="C119" s="230"/>
      <c r="D119" s="231"/>
      <c r="E119" s="232" t="s">
        <v>12</v>
      </c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33">
        <v>88</v>
      </c>
      <c r="U119" s="233"/>
      <c r="V119" s="233"/>
      <c r="W119" s="233"/>
      <c r="X119" s="80" t="s">
        <v>1</v>
      </c>
      <c r="Y119" s="234">
        <f t="shared" si="5"/>
        <v>0</v>
      </c>
      <c r="Z119" s="234"/>
      <c r="AA119" s="234"/>
      <c r="AB119" s="235"/>
      <c r="AC119" s="193">
        <v>1</v>
      </c>
      <c r="AD119" s="194"/>
      <c r="AE119" s="225" t="s">
        <v>253</v>
      </c>
      <c r="AF119" s="225"/>
      <c r="AG119" s="225"/>
      <c r="AH119" s="225"/>
      <c r="AI119" s="225"/>
      <c r="AJ119" s="225"/>
      <c r="AK119" s="225"/>
      <c r="AL119" s="225"/>
      <c r="AM119" s="225"/>
      <c r="AN119" s="225"/>
      <c r="AO119" s="225"/>
      <c r="AP119" s="225"/>
      <c r="AQ119" s="225"/>
      <c r="AR119" s="225"/>
      <c r="AS119" s="225"/>
      <c r="AT119" s="106">
        <v>100</v>
      </c>
      <c r="AU119" s="106"/>
      <c r="AV119" s="106"/>
      <c r="AW119" s="106"/>
      <c r="AX119" s="67" t="s">
        <v>0</v>
      </c>
      <c r="AY119" s="106">
        <f t="shared" si="1"/>
        <v>100</v>
      </c>
      <c r="AZ119" s="106"/>
      <c r="BA119" s="106"/>
      <c r="BB119" s="128"/>
      <c r="BC119" s="193"/>
      <c r="BD119" s="194"/>
      <c r="BE119" s="225"/>
      <c r="BF119" s="269"/>
      <c r="BG119" s="269"/>
      <c r="BH119" s="269"/>
      <c r="BI119" s="269"/>
      <c r="BJ119" s="269"/>
      <c r="BK119" s="269"/>
      <c r="BL119" s="269"/>
      <c r="BM119" s="269"/>
      <c r="BN119" s="269"/>
      <c r="BO119" s="269"/>
      <c r="BP119" s="269"/>
      <c r="BQ119" s="269"/>
      <c r="BR119" s="106"/>
      <c r="BS119" s="106"/>
      <c r="BT119" s="106"/>
      <c r="BU119" s="106"/>
      <c r="BV119" s="67" t="s">
        <v>0</v>
      </c>
      <c r="BW119" s="106">
        <f t="shared" si="6"/>
        <v>0</v>
      </c>
      <c r="BX119" s="106"/>
      <c r="BY119" s="106"/>
      <c r="BZ119" s="128"/>
      <c r="DV119" s="3"/>
      <c r="DW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N119" s="5"/>
      <c r="EO119" s="5"/>
      <c r="EP119" s="5"/>
      <c r="EQ119" s="5"/>
      <c r="ER119" s="5"/>
      <c r="ES119" s="5"/>
    </row>
    <row r="120" spans="3:149" ht="11.25" customHeight="1" x14ac:dyDescent="0.2">
      <c r="C120" s="230">
        <f>C104+AC80+AC82+AC84+AC86+AC88+AC90+AC92+AC94</f>
        <v>0</v>
      </c>
      <c r="D120" s="231"/>
      <c r="E120" s="232" t="s">
        <v>113</v>
      </c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3">
        <v>21</v>
      </c>
      <c r="U120" s="233"/>
      <c r="V120" s="233"/>
      <c r="W120" s="233"/>
      <c r="X120" s="80" t="s">
        <v>1</v>
      </c>
      <c r="Y120" s="234">
        <f t="shared" si="5"/>
        <v>0</v>
      </c>
      <c r="Z120" s="234"/>
      <c r="AA120" s="234"/>
      <c r="AB120" s="235"/>
      <c r="AC120" s="193"/>
      <c r="AD120" s="194"/>
      <c r="AE120" s="225"/>
      <c r="AF120" s="225"/>
      <c r="AG120" s="225"/>
      <c r="AH120" s="225"/>
      <c r="AI120" s="225"/>
      <c r="AJ120" s="225"/>
      <c r="AK120" s="225"/>
      <c r="AL120" s="225"/>
      <c r="AM120" s="225"/>
      <c r="AN120" s="225"/>
      <c r="AO120" s="225"/>
      <c r="AP120" s="225"/>
      <c r="AQ120" s="225"/>
      <c r="AR120" s="225"/>
      <c r="AS120" s="225"/>
      <c r="AT120" s="106"/>
      <c r="AU120" s="106"/>
      <c r="AV120" s="106"/>
      <c r="AW120" s="106"/>
      <c r="AX120" s="67" t="s">
        <v>0</v>
      </c>
      <c r="AY120" s="106">
        <f t="shared" si="1"/>
        <v>0</v>
      </c>
      <c r="AZ120" s="106"/>
      <c r="BA120" s="106"/>
      <c r="BB120" s="128"/>
      <c r="BC120" s="193"/>
      <c r="BD120" s="194"/>
      <c r="BE120" s="225"/>
      <c r="BF120" s="269"/>
      <c r="BG120" s="269"/>
      <c r="BH120" s="269"/>
      <c r="BI120" s="269"/>
      <c r="BJ120" s="269"/>
      <c r="BK120" s="269"/>
      <c r="BL120" s="269"/>
      <c r="BM120" s="269"/>
      <c r="BN120" s="269"/>
      <c r="BO120" s="269"/>
      <c r="BP120" s="269"/>
      <c r="BQ120" s="269"/>
      <c r="BR120" s="106"/>
      <c r="BS120" s="106"/>
      <c r="BT120" s="106"/>
      <c r="BU120" s="106"/>
      <c r="BV120" s="67" t="s">
        <v>0</v>
      </c>
      <c r="BW120" s="106">
        <f t="shared" si="6"/>
        <v>0</v>
      </c>
      <c r="BX120" s="106"/>
      <c r="BY120" s="106"/>
      <c r="BZ120" s="128"/>
      <c r="DV120" s="3"/>
      <c r="DW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N120" s="5"/>
      <c r="EO120" s="5"/>
      <c r="EP120" s="5"/>
      <c r="EQ120" s="5"/>
      <c r="ER120" s="5"/>
      <c r="ES120" s="5"/>
    </row>
    <row r="121" spans="3:149" ht="11.25" customHeight="1" x14ac:dyDescent="0.2">
      <c r="C121" s="230">
        <f>C104+AC80+AC82+AC84+AC86+AC88+AC90+AC92+AC94</f>
        <v>0</v>
      </c>
      <c r="D121" s="231"/>
      <c r="E121" s="232" t="s">
        <v>112</v>
      </c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233">
        <v>21</v>
      </c>
      <c r="U121" s="233"/>
      <c r="V121" s="233"/>
      <c r="W121" s="233"/>
      <c r="X121" s="80" t="s">
        <v>1</v>
      </c>
      <c r="Y121" s="234">
        <f t="shared" si="5"/>
        <v>0</v>
      </c>
      <c r="Z121" s="234"/>
      <c r="AA121" s="234"/>
      <c r="AB121" s="235"/>
      <c r="AC121" s="193"/>
      <c r="AD121" s="194"/>
      <c r="AE121" s="225"/>
      <c r="AF121" s="225"/>
      <c r="AG121" s="225"/>
      <c r="AH121" s="225"/>
      <c r="AI121" s="225"/>
      <c r="AJ121" s="225"/>
      <c r="AK121" s="225"/>
      <c r="AL121" s="225"/>
      <c r="AM121" s="225"/>
      <c r="AN121" s="225"/>
      <c r="AO121" s="225"/>
      <c r="AP121" s="225"/>
      <c r="AQ121" s="225"/>
      <c r="AR121" s="225"/>
      <c r="AS121" s="225"/>
      <c r="AT121" s="106"/>
      <c r="AU121" s="106"/>
      <c r="AV121" s="106"/>
      <c r="AW121" s="106"/>
      <c r="AX121" s="67" t="s">
        <v>0</v>
      </c>
      <c r="AY121" s="106">
        <f t="shared" si="1"/>
        <v>0</v>
      </c>
      <c r="AZ121" s="106"/>
      <c r="BA121" s="106"/>
      <c r="BB121" s="128"/>
      <c r="BC121" s="193"/>
      <c r="BD121" s="194"/>
      <c r="BE121" s="225"/>
      <c r="BF121" s="269"/>
      <c r="BG121" s="269"/>
      <c r="BH121" s="269"/>
      <c r="BI121" s="269"/>
      <c r="BJ121" s="269"/>
      <c r="BK121" s="269"/>
      <c r="BL121" s="269"/>
      <c r="BM121" s="269"/>
      <c r="BN121" s="269"/>
      <c r="BO121" s="269"/>
      <c r="BP121" s="269"/>
      <c r="BQ121" s="269"/>
      <c r="BR121" s="106"/>
      <c r="BS121" s="106"/>
      <c r="BT121" s="106"/>
      <c r="BU121" s="106"/>
      <c r="BV121" s="67" t="s">
        <v>0</v>
      </c>
      <c r="BW121" s="106">
        <f t="shared" si="6"/>
        <v>0</v>
      </c>
      <c r="BX121" s="106"/>
      <c r="BY121" s="106"/>
      <c r="BZ121" s="128"/>
      <c r="DV121" s="3"/>
      <c r="DW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N121" s="5"/>
      <c r="EO121" s="5"/>
      <c r="EP121" s="5"/>
      <c r="EQ121" s="5"/>
      <c r="ER121" s="5"/>
      <c r="ES121" s="5"/>
    </row>
    <row r="122" spans="3:149" ht="11.25" customHeight="1" x14ac:dyDescent="0.2">
      <c r="C122" s="230">
        <f>C104+AC80+AC82+AC84+AC86+AC88+AC90+AC92+AC94</f>
        <v>0</v>
      </c>
      <c r="D122" s="231"/>
      <c r="E122" s="232" t="s">
        <v>8</v>
      </c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3">
        <v>30</v>
      </c>
      <c r="U122" s="233"/>
      <c r="V122" s="233"/>
      <c r="W122" s="233"/>
      <c r="X122" s="80" t="s">
        <v>1</v>
      </c>
      <c r="Y122" s="234">
        <f t="shared" si="5"/>
        <v>0</v>
      </c>
      <c r="Z122" s="234"/>
      <c r="AA122" s="234"/>
      <c r="AB122" s="235"/>
      <c r="AC122" s="193"/>
      <c r="AD122" s="194"/>
      <c r="AE122" s="225"/>
      <c r="AF122" s="225"/>
      <c r="AG122" s="225"/>
      <c r="AH122" s="225"/>
      <c r="AI122" s="225"/>
      <c r="AJ122" s="225"/>
      <c r="AK122" s="225"/>
      <c r="AL122" s="225"/>
      <c r="AM122" s="225"/>
      <c r="AN122" s="225"/>
      <c r="AO122" s="225"/>
      <c r="AP122" s="225"/>
      <c r="AQ122" s="225"/>
      <c r="AR122" s="225"/>
      <c r="AS122" s="225"/>
      <c r="AT122" s="106"/>
      <c r="AU122" s="106"/>
      <c r="AV122" s="106"/>
      <c r="AW122" s="106"/>
      <c r="AX122" s="67" t="s">
        <v>0</v>
      </c>
      <c r="AY122" s="106">
        <f t="shared" si="1"/>
        <v>0</v>
      </c>
      <c r="AZ122" s="106"/>
      <c r="BA122" s="106"/>
      <c r="BB122" s="128"/>
      <c r="BC122" s="193"/>
      <c r="BD122" s="194"/>
      <c r="BE122" s="225"/>
      <c r="BF122" s="269"/>
      <c r="BG122" s="269"/>
      <c r="BH122" s="269"/>
      <c r="BI122" s="269"/>
      <c r="BJ122" s="269"/>
      <c r="BK122" s="269"/>
      <c r="BL122" s="269"/>
      <c r="BM122" s="269"/>
      <c r="BN122" s="269"/>
      <c r="BO122" s="269"/>
      <c r="BP122" s="269"/>
      <c r="BQ122" s="269"/>
      <c r="BR122" s="106"/>
      <c r="BS122" s="106"/>
      <c r="BT122" s="106"/>
      <c r="BU122" s="106"/>
      <c r="BV122" s="67" t="s">
        <v>0</v>
      </c>
      <c r="BW122" s="106">
        <f t="shared" si="6"/>
        <v>0</v>
      </c>
      <c r="BX122" s="106"/>
      <c r="BY122" s="106"/>
      <c r="BZ122" s="128"/>
      <c r="DQ122" s="3"/>
      <c r="DR122" s="3"/>
      <c r="DT122" s="3"/>
      <c r="DU122" s="3"/>
      <c r="DV122" s="3"/>
      <c r="DW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N122" s="5"/>
      <c r="EO122" s="5"/>
      <c r="EP122" s="5"/>
      <c r="EQ122" s="5"/>
      <c r="ER122" s="5"/>
      <c r="ES122" s="5"/>
    </row>
    <row r="123" spans="3:149" ht="11.25" customHeight="1" thickBot="1" x14ac:dyDescent="0.25">
      <c r="C123" s="230"/>
      <c r="D123" s="231"/>
      <c r="E123" s="232" t="s">
        <v>9</v>
      </c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3">
        <v>15</v>
      </c>
      <c r="U123" s="233"/>
      <c r="V123" s="233"/>
      <c r="W123" s="233"/>
      <c r="X123" s="80" t="s">
        <v>1</v>
      </c>
      <c r="Y123" s="234">
        <f t="shared" si="5"/>
        <v>0</v>
      </c>
      <c r="Z123" s="234"/>
      <c r="AA123" s="234"/>
      <c r="AB123" s="235"/>
      <c r="AC123" s="193"/>
      <c r="AD123" s="194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106"/>
      <c r="AU123" s="106"/>
      <c r="AV123" s="106"/>
      <c r="AW123" s="106"/>
      <c r="AX123" s="67" t="s">
        <v>0</v>
      </c>
      <c r="AY123" s="106">
        <f t="shared" si="1"/>
        <v>0</v>
      </c>
      <c r="AZ123" s="106"/>
      <c r="BA123" s="106"/>
      <c r="BB123" s="128"/>
      <c r="BC123" s="193"/>
      <c r="BD123" s="194"/>
      <c r="BE123" s="251"/>
      <c r="BF123" s="252"/>
      <c r="BG123" s="252"/>
      <c r="BH123" s="252"/>
      <c r="BI123" s="252"/>
      <c r="BJ123" s="252"/>
      <c r="BK123" s="252"/>
      <c r="BL123" s="252"/>
      <c r="BM123" s="252"/>
      <c r="BN123" s="252"/>
      <c r="BO123" s="252"/>
      <c r="BP123" s="252"/>
      <c r="BQ123" s="252"/>
      <c r="BR123" s="106"/>
      <c r="BS123" s="106"/>
      <c r="BT123" s="106"/>
      <c r="BU123" s="106"/>
      <c r="BV123" s="67" t="s">
        <v>0</v>
      </c>
      <c r="BW123" s="106">
        <f t="shared" si="6"/>
        <v>0</v>
      </c>
      <c r="BX123" s="106"/>
      <c r="BY123" s="106"/>
      <c r="BZ123" s="128"/>
      <c r="DQ123" s="3"/>
      <c r="DR123" s="3"/>
      <c r="DT123" s="3"/>
      <c r="DU123" s="3"/>
      <c r="DV123" s="3"/>
      <c r="DW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N123" s="5"/>
      <c r="EO123" s="5"/>
      <c r="EP123" s="5"/>
      <c r="EQ123" s="5"/>
      <c r="ER123" s="5"/>
      <c r="ES123" s="5"/>
    </row>
    <row r="124" spans="3:149" ht="11.25" customHeight="1" thickBot="1" x14ac:dyDescent="0.25">
      <c r="C124" s="230"/>
      <c r="D124" s="231"/>
      <c r="E124" s="232" t="s">
        <v>49</v>
      </c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3">
        <v>15</v>
      </c>
      <c r="U124" s="233"/>
      <c r="V124" s="233"/>
      <c r="W124" s="233"/>
      <c r="X124" s="80" t="s">
        <v>1</v>
      </c>
      <c r="Y124" s="234">
        <f t="shared" si="5"/>
        <v>0</v>
      </c>
      <c r="Z124" s="234"/>
      <c r="AA124" s="234"/>
      <c r="AB124" s="235"/>
      <c r="AC124" s="193"/>
      <c r="AD124" s="194"/>
      <c r="AE124" s="225"/>
      <c r="AF124" s="225"/>
      <c r="AG124" s="225"/>
      <c r="AH124" s="225"/>
      <c r="AI124" s="225"/>
      <c r="AJ124" s="225"/>
      <c r="AK124" s="225"/>
      <c r="AL124" s="225"/>
      <c r="AM124" s="225"/>
      <c r="AN124" s="225"/>
      <c r="AO124" s="225"/>
      <c r="AP124" s="225"/>
      <c r="AQ124" s="225"/>
      <c r="AR124" s="225"/>
      <c r="AS124" s="225"/>
      <c r="AT124" s="106"/>
      <c r="AU124" s="106"/>
      <c r="AV124" s="106"/>
      <c r="AW124" s="106"/>
      <c r="AX124" s="67" t="s">
        <v>0</v>
      </c>
      <c r="AY124" s="106">
        <f t="shared" si="1"/>
        <v>0</v>
      </c>
      <c r="AZ124" s="106"/>
      <c r="BA124" s="106"/>
      <c r="BB124" s="128"/>
      <c r="BC124" s="241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  <c r="BZ124" s="207"/>
      <c r="DQ124" s="3"/>
      <c r="DR124" s="3"/>
      <c r="DT124" s="3"/>
      <c r="DU124" s="3"/>
      <c r="DV124" s="3"/>
      <c r="DW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N124" s="5"/>
      <c r="EO124" s="5"/>
      <c r="EP124" s="5"/>
      <c r="EQ124" s="5"/>
      <c r="ER124" s="5"/>
      <c r="ES124" s="5"/>
    </row>
    <row r="125" spans="3:149" ht="11.25" customHeight="1" x14ac:dyDescent="0.2">
      <c r="C125" s="230"/>
      <c r="D125" s="231"/>
      <c r="E125" s="232" t="s">
        <v>50</v>
      </c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3">
        <v>16</v>
      </c>
      <c r="U125" s="233"/>
      <c r="V125" s="233"/>
      <c r="W125" s="233"/>
      <c r="X125" s="80" t="s">
        <v>1</v>
      </c>
      <c r="Y125" s="234">
        <f t="shared" si="5"/>
        <v>0</v>
      </c>
      <c r="Z125" s="234"/>
      <c r="AA125" s="234"/>
      <c r="AB125" s="235"/>
      <c r="AC125" s="193"/>
      <c r="AD125" s="194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25"/>
      <c r="AP125" s="225"/>
      <c r="AQ125" s="225"/>
      <c r="AR125" s="225"/>
      <c r="AS125" s="225"/>
      <c r="AT125" s="106"/>
      <c r="AU125" s="106"/>
      <c r="AV125" s="106"/>
      <c r="AW125" s="106"/>
      <c r="AX125" s="67" t="s">
        <v>0</v>
      </c>
      <c r="AY125" s="106">
        <f t="shared" si="1"/>
        <v>0</v>
      </c>
      <c r="AZ125" s="106"/>
      <c r="BA125" s="106"/>
      <c r="BB125" s="128"/>
      <c r="BC125" s="193"/>
      <c r="BD125" s="194"/>
      <c r="BE125" s="195"/>
      <c r="BF125" s="196"/>
      <c r="BG125" s="196"/>
      <c r="BH125" s="196"/>
      <c r="BI125" s="196"/>
      <c r="BJ125" s="196"/>
      <c r="BK125" s="196"/>
      <c r="BL125" s="196"/>
      <c r="BM125" s="196"/>
      <c r="BN125" s="196"/>
      <c r="BO125" s="196"/>
      <c r="BP125" s="196"/>
      <c r="BQ125" s="196"/>
      <c r="BR125" s="106"/>
      <c r="BS125" s="106"/>
      <c r="BT125" s="106"/>
      <c r="BU125" s="106"/>
      <c r="BV125" s="67" t="s">
        <v>0</v>
      </c>
      <c r="BW125" s="106">
        <f t="shared" ref="BW125:BW136" si="7">BC125*BR125</f>
        <v>0</v>
      </c>
      <c r="BX125" s="106"/>
      <c r="BY125" s="106"/>
      <c r="BZ125" s="128"/>
      <c r="DQ125" s="3"/>
      <c r="DR125" s="3"/>
      <c r="DT125" s="3"/>
      <c r="DU125" s="3"/>
      <c r="DV125" s="3"/>
      <c r="DW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N125" s="5"/>
      <c r="EO125" s="5"/>
      <c r="EP125" s="5"/>
      <c r="EQ125" s="5"/>
      <c r="ER125" s="5"/>
      <c r="ES125" s="5"/>
    </row>
    <row r="126" spans="3:149" ht="11.25" customHeight="1" x14ac:dyDescent="0.2">
      <c r="C126" s="230"/>
      <c r="D126" s="231"/>
      <c r="E126" s="232" t="s">
        <v>179</v>
      </c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3">
        <v>88</v>
      </c>
      <c r="U126" s="233"/>
      <c r="V126" s="233"/>
      <c r="W126" s="233"/>
      <c r="X126" s="80" t="s">
        <v>1</v>
      </c>
      <c r="Y126" s="234">
        <f t="shared" si="5"/>
        <v>0</v>
      </c>
      <c r="Z126" s="234"/>
      <c r="AA126" s="234"/>
      <c r="AB126" s="235"/>
      <c r="AC126" s="193"/>
      <c r="AD126" s="194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  <c r="AS126" s="225"/>
      <c r="AT126" s="106"/>
      <c r="AU126" s="106"/>
      <c r="AV126" s="106"/>
      <c r="AW126" s="106"/>
      <c r="AX126" s="67" t="s">
        <v>0</v>
      </c>
      <c r="AY126" s="106">
        <f t="shared" si="1"/>
        <v>0</v>
      </c>
      <c r="AZ126" s="106"/>
      <c r="BA126" s="106"/>
      <c r="BB126" s="128"/>
      <c r="BC126" s="193"/>
      <c r="BD126" s="194"/>
      <c r="BE126" s="225"/>
      <c r="BF126" s="269"/>
      <c r="BG126" s="269"/>
      <c r="BH126" s="269"/>
      <c r="BI126" s="269"/>
      <c r="BJ126" s="269"/>
      <c r="BK126" s="269"/>
      <c r="BL126" s="269"/>
      <c r="BM126" s="269"/>
      <c r="BN126" s="269"/>
      <c r="BO126" s="269"/>
      <c r="BP126" s="269"/>
      <c r="BQ126" s="269"/>
      <c r="BR126" s="106"/>
      <c r="BS126" s="106"/>
      <c r="BT126" s="106"/>
      <c r="BU126" s="106"/>
      <c r="BV126" s="67" t="s">
        <v>0</v>
      </c>
      <c r="BW126" s="106">
        <f t="shared" si="7"/>
        <v>0</v>
      </c>
      <c r="BX126" s="106"/>
      <c r="BY126" s="106"/>
      <c r="BZ126" s="128"/>
      <c r="DQ126" s="3"/>
      <c r="DR126" s="3"/>
      <c r="DT126" s="3"/>
      <c r="DU126" s="3"/>
      <c r="DV126" s="3"/>
      <c r="DW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N126" s="5"/>
      <c r="EO126" s="5"/>
      <c r="EP126" s="5"/>
      <c r="EQ126" s="5"/>
      <c r="ER126" s="5"/>
      <c r="ES126" s="5"/>
    </row>
    <row r="127" spans="3:149" ht="11.25" customHeight="1" thickBot="1" x14ac:dyDescent="0.25">
      <c r="C127" s="230"/>
      <c r="D127" s="231"/>
      <c r="E127" s="232" t="s">
        <v>93</v>
      </c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3">
        <v>5</v>
      </c>
      <c r="U127" s="233"/>
      <c r="V127" s="233"/>
      <c r="W127" s="233"/>
      <c r="X127" s="80" t="s">
        <v>1</v>
      </c>
      <c r="Y127" s="234">
        <f t="shared" si="5"/>
        <v>0</v>
      </c>
      <c r="Z127" s="234"/>
      <c r="AA127" s="234"/>
      <c r="AB127" s="235"/>
      <c r="AC127" s="193"/>
      <c r="AD127" s="194"/>
      <c r="AE127" s="225"/>
      <c r="AF127" s="225"/>
      <c r="AG127" s="225"/>
      <c r="AH127" s="225"/>
      <c r="AI127" s="225"/>
      <c r="AJ127" s="225"/>
      <c r="AK127" s="225"/>
      <c r="AL127" s="225"/>
      <c r="AM127" s="225"/>
      <c r="AN127" s="225"/>
      <c r="AO127" s="225"/>
      <c r="AP127" s="225"/>
      <c r="AQ127" s="225"/>
      <c r="AR127" s="225"/>
      <c r="AS127" s="225"/>
      <c r="AT127" s="106"/>
      <c r="AU127" s="106"/>
      <c r="AV127" s="106"/>
      <c r="AW127" s="106"/>
      <c r="AX127" s="67" t="s">
        <v>0</v>
      </c>
      <c r="AY127" s="106">
        <f t="shared" si="1"/>
        <v>0</v>
      </c>
      <c r="AZ127" s="106"/>
      <c r="BA127" s="106"/>
      <c r="BB127" s="128"/>
      <c r="BC127" s="193"/>
      <c r="BD127" s="194"/>
      <c r="BE127" s="225"/>
      <c r="BF127" s="270"/>
      <c r="BG127" s="270"/>
      <c r="BH127" s="270"/>
      <c r="BI127" s="270"/>
      <c r="BJ127" s="270"/>
      <c r="BK127" s="270"/>
      <c r="BL127" s="270"/>
      <c r="BM127" s="270"/>
      <c r="BN127" s="270"/>
      <c r="BO127" s="270"/>
      <c r="BP127" s="270"/>
      <c r="BQ127" s="270"/>
      <c r="BR127" s="106"/>
      <c r="BS127" s="106"/>
      <c r="BT127" s="106"/>
      <c r="BU127" s="106"/>
      <c r="BV127" s="67" t="s">
        <v>0</v>
      </c>
      <c r="BW127" s="106">
        <f t="shared" si="7"/>
        <v>0</v>
      </c>
      <c r="BX127" s="106"/>
      <c r="BY127" s="106"/>
      <c r="BZ127" s="128"/>
      <c r="DV127" s="3"/>
      <c r="DW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N127" s="5"/>
      <c r="EO127" s="5"/>
      <c r="EP127" s="5"/>
      <c r="EQ127" s="5"/>
      <c r="ER127" s="5"/>
      <c r="ES127" s="5"/>
    </row>
    <row r="128" spans="3:149" ht="11.25" customHeight="1" thickBot="1" x14ac:dyDescent="0.25">
      <c r="C128" s="230"/>
      <c r="D128" s="231"/>
      <c r="E128" s="232" t="s">
        <v>111</v>
      </c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3">
        <v>130</v>
      </c>
      <c r="U128" s="233"/>
      <c r="V128" s="233"/>
      <c r="W128" s="233"/>
      <c r="X128" s="80" t="s">
        <v>1</v>
      </c>
      <c r="Y128" s="234">
        <f t="shared" si="5"/>
        <v>0</v>
      </c>
      <c r="Z128" s="234"/>
      <c r="AA128" s="234"/>
      <c r="AB128" s="235"/>
      <c r="AC128" s="241" t="s">
        <v>159</v>
      </c>
      <c r="AD128" s="206"/>
      <c r="AE128" s="206"/>
      <c r="AF128" s="206"/>
      <c r="AG128" s="206"/>
      <c r="AH128" s="206"/>
      <c r="AI128" s="206"/>
      <c r="AJ128" s="206"/>
      <c r="AK128" s="206"/>
      <c r="AL128" s="206"/>
      <c r="AM128" s="206"/>
      <c r="AN128" s="206"/>
      <c r="AO128" s="206"/>
      <c r="AP128" s="206"/>
      <c r="AQ128" s="206"/>
      <c r="AR128" s="206"/>
      <c r="AS128" s="206"/>
      <c r="AT128" s="206"/>
      <c r="AU128" s="206"/>
      <c r="AV128" s="206"/>
      <c r="AW128" s="206"/>
      <c r="AX128" s="206"/>
      <c r="AY128" s="206"/>
      <c r="AZ128" s="206"/>
      <c r="BA128" s="206"/>
      <c r="BB128" s="207"/>
      <c r="BC128" s="193"/>
      <c r="BD128" s="194"/>
      <c r="BE128" s="225"/>
      <c r="BF128" s="269"/>
      <c r="BG128" s="269"/>
      <c r="BH128" s="269"/>
      <c r="BI128" s="269"/>
      <c r="BJ128" s="269"/>
      <c r="BK128" s="269"/>
      <c r="BL128" s="269"/>
      <c r="BM128" s="269"/>
      <c r="BN128" s="269"/>
      <c r="BO128" s="269"/>
      <c r="BP128" s="269"/>
      <c r="BQ128" s="269"/>
      <c r="BR128" s="106"/>
      <c r="BS128" s="106"/>
      <c r="BT128" s="106"/>
      <c r="BU128" s="106"/>
      <c r="BV128" s="67" t="s">
        <v>0</v>
      </c>
      <c r="BW128" s="106">
        <f t="shared" si="7"/>
        <v>0</v>
      </c>
      <c r="BX128" s="106"/>
      <c r="BY128" s="106"/>
      <c r="BZ128" s="128"/>
      <c r="DV128" s="3"/>
      <c r="DW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N128" s="5"/>
      <c r="EO128" s="5"/>
      <c r="EP128" s="5"/>
      <c r="EQ128" s="5"/>
      <c r="ER128" s="5"/>
      <c r="ES128" s="5"/>
    </row>
    <row r="129" spans="3:149" ht="11.25" customHeight="1" thickBot="1" x14ac:dyDescent="0.25">
      <c r="C129" s="230"/>
      <c r="D129" s="231"/>
      <c r="E129" s="237" t="s">
        <v>90</v>
      </c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59">
        <v>116</v>
      </c>
      <c r="U129" s="259"/>
      <c r="V129" s="259"/>
      <c r="W129" s="259"/>
      <c r="X129" s="80" t="s">
        <v>1</v>
      </c>
      <c r="Y129" s="234">
        <f t="shared" si="5"/>
        <v>0</v>
      </c>
      <c r="Z129" s="234"/>
      <c r="AA129" s="234"/>
      <c r="AB129" s="235"/>
      <c r="AC129" s="193"/>
      <c r="AD129" s="194"/>
      <c r="AE129" s="225" t="s">
        <v>160</v>
      </c>
      <c r="AF129" s="225"/>
      <c r="AG129" s="225"/>
      <c r="AH129" s="225"/>
      <c r="AI129" s="225"/>
      <c r="AJ129" s="225"/>
      <c r="AK129" s="225"/>
      <c r="AL129" s="225"/>
      <c r="AM129" s="225"/>
      <c r="AN129" s="225"/>
      <c r="AO129" s="225"/>
      <c r="AP129" s="225"/>
      <c r="AQ129" s="225"/>
      <c r="AR129" s="225"/>
      <c r="AS129" s="225"/>
      <c r="AT129" s="106"/>
      <c r="AU129" s="106"/>
      <c r="AV129" s="106"/>
      <c r="AW129" s="106"/>
      <c r="AX129" s="67" t="s">
        <v>0</v>
      </c>
      <c r="AY129" s="106">
        <f t="shared" si="1"/>
        <v>0</v>
      </c>
      <c r="AZ129" s="106"/>
      <c r="BA129" s="106"/>
      <c r="BB129" s="128"/>
      <c r="BC129" s="193"/>
      <c r="BD129" s="194"/>
      <c r="BE129" s="225"/>
      <c r="BF129" s="269"/>
      <c r="BG129" s="269"/>
      <c r="BH129" s="269"/>
      <c r="BI129" s="269"/>
      <c r="BJ129" s="269"/>
      <c r="BK129" s="269"/>
      <c r="BL129" s="269"/>
      <c r="BM129" s="269"/>
      <c r="BN129" s="269"/>
      <c r="BO129" s="269"/>
      <c r="BP129" s="269"/>
      <c r="BQ129" s="269"/>
      <c r="BR129" s="106"/>
      <c r="BS129" s="106"/>
      <c r="BT129" s="106"/>
      <c r="BU129" s="106"/>
      <c r="BV129" s="67" t="s">
        <v>0</v>
      </c>
      <c r="BW129" s="106">
        <f t="shared" si="7"/>
        <v>0</v>
      </c>
      <c r="BX129" s="106"/>
      <c r="BY129" s="106"/>
      <c r="BZ129" s="128"/>
      <c r="DV129" s="3"/>
      <c r="DW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N129" s="5"/>
      <c r="EO129" s="5"/>
      <c r="EP129" s="5"/>
      <c r="EQ129" s="5"/>
      <c r="ER129" s="5"/>
      <c r="ES129" s="5"/>
    </row>
    <row r="130" spans="3:149" ht="11.25" customHeight="1" thickBot="1" x14ac:dyDescent="0.25">
      <c r="C130" s="241" t="s">
        <v>13</v>
      </c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7"/>
      <c r="AC130" s="193"/>
      <c r="AD130" s="194"/>
      <c r="AE130" s="225" t="s">
        <v>161</v>
      </c>
      <c r="AF130" s="225"/>
      <c r="AG130" s="225"/>
      <c r="AH130" s="225"/>
      <c r="AI130" s="225"/>
      <c r="AJ130" s="225"/>
      <c r="AK130" s="225"/>
      <c r="AL130" s="225"/>
      <c r="AM130" s="225"/>
      <c r="AN130" s="225"/>
      <c r="AO130" s="225"/>
      <c r="AP130" s="225"/>
      <c r="AQ130" s="225"/>
      <c r="AR130" s="225"/>
      <c r="AS130" s="225"/>
      <c r="AT130" s="106"/>
      <c r="AU130" s="106"/>
      <c r="AV130" s="106"/>
      <c r="AW130" s="106"/>
      <c r="AX130" s="67" t="s">
        <v>0</v>
      </c>
      <c r="AY130" s="106">
        <f t="shared" si="1"/>
        <v>0</v>
      </c>
      <c r="AZ130" s="106"/>
      <c r="BA130" s="106"/>
      <c r="BB130" s="128"/>
      <c r="BC130" s="193"/>
      <c r="BD130" s="194"/>
      <c r="BE130" s="225"/>
      <c r="BF130" s="269"/>
      <c r="BG130" s="269"/>
      <c r="BH130" s="269"/>
      <c r="BI130" s="269"/>
      <c r="BJ130" s="269"/>
      <c r="BK130" s="269"/>
      <c r="BL130" s="269"/>
      <c r="BM130" s="269"/>
      <c r="BN130" s="269"/>
      <c r="BO130" s="269"/>
      <c r="BP130" s="269"/>
      <c r="BQ130" s="269"/>
      <c r="BR130" s="106"/>
      <c r="BS130" s="106"/>
      <c r="BT130" s="106"/>
      <c r="BU130" s="106"/>
      <c r="BV130" s="67" t="s">
        <v>0</v>
      </c>
      <c r="BW130" s="106">
        <f t="shared" si="7"/>
        <v>0</v>
      </c>
      <c r="BX130" s="106"/>
      <c r="BY130" s="106"/>
      <c r="BZ130" s="128"/>
      <c r="DV130" s="3"/>
      <c r="DW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N130" s="5"/>
      <c r="EO130" s="5"/>
      <c r="EP130" s="5"/>
      <c r="EQ130" s="5"/>
      <c r="ER130" s="5"/>
      <c r="ES130" s="5"/>
    </row>
    <row r="131" spans="3:149" ht="11.25" customHeight="1" x14ac:dyDescent="0.2">
      <c r="C131" s="230"/>
      <c r="D131" s="231"/>
      <c r="E131" s="271" t="s">
        <v>214</v>
      </c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33">
        <v>70</v>
      </c>
      <c r="U131" s="233"/>
      <c r="V131" s="233"/>
      <c r="W131" s="233"/>
      <c r="X131" s="80" t="s">
        <v>1</v>
      </c>
      <c r="Y131" s="234">
        <f t="shared" si="5"/>
        <v>0</v>
      </c>
      <c r="Z131" s="234"/>
      <c r="AA131" s="234"/>
      <c r="AB131" s="235"/>
      <c r="AC131" s="193"/>
      <c r="AD131" s="194"/>
      <c r="AE131" s="225" t="s">
        <v>162</v>
      </c>
      <c r="AF131" s="225"/>
      <c r="AG131" s="225"/>
      <c r="AH131" s="225"/>
      <c r="AI131" s="225"/>
      <c r="AJ131" s="225"/>
      <c r="AK131" s="225"/>
      <c r="AL131" s="225"/>
      <c r="AM131" s="225"/>
      <c r="AN131" s="225"/>
      <c r="AO131" s="225"/>
      <c r="AP131" s="225"/>
      <c r="AQ131" s="225"/>
      <c r="AR131" s="225"/>
      <c r="AS131" s="225"/>
      <c r="AT131" s="106"/>
      <c r="AU131" s="106"/>
      <c r="AV131" s="106"/>
      <c r="AW131" s="106"/>
      <c r="AX131" s="67" t="s">
        <v>0</v>
      </c>
      <c r="AY131" s="106">
        <f t="shared" si="1"/>
        <v>0</v>
      </c>
      <c r="AZ131" s="106"/>
      <c r="BA131" s="106"/>
      <c r="BB131" s="128"/>
      <c r="BC131" s="193"/>
      <c r="BD131" s="194"/>
      <c r="BE131" s="225"/>
      <c r="BF131" s="269"/>
      <c r="BG131" s="269"/>
      <c r="BH131" s="269"/>
      <c r="BI131" s="269"/>
      <c r="BJ131" s="269"/>
      <c r="BK131" s="269"/>
      <c r="BL131" s="269"/>
      <c r="BM131" s="269"/>
      <c r="BN131" s="269"/>
      <c r="BO131" s="269"/>
      <c r="BP131" s="269"/>
      <c r="BQ131" s="269"/>
      <c r="BR131" s="106"/>
      <c r="BS131" s="106"/>
      <c r="BT131" s="106"/>
      <c r="BU131" s="106"/>
      <c r="BV131" s="67" t="s">
        <v>0</v>
      </c>
      <c r="BW131" s="106">
        <f t="shared" si="7"/>
        <v>0</v>
      </c>
      <c r="BX131" s="106"/>
      <c r="BY131" s="106"/>
      <c r="BZ131" s="128"/>
      <c r="DV131" s="3"/>
      <c r="DW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N131" s="5"/>
      <c r="EO131" s="5"/>
      <c r="EP131" s="5"/>
      <c r="EQ131" s="5"/>
      <c r="ER131" s="5"/>
      <c r="ES131" s="5"/>
    </row>
    <row r="132" spans="3:149" ht="11.25" customHeight="1" x14ac:dyDescent="0.2">
      <c r="C132" s="230"/>
      <c r="D132" s="231"/>
      <c r="E132" s="267" t="s">
        <v>189</v>
      </c>
      <c r="F132" s="267"/>
      <c r="G132" s="267"/>
      <c r="H132" s="267"/>
      <c r="I132" s="267"/>
      <c r="J132" s="267"/>
      <c r="K132" s="267"/>
      <c r="L132" s="267"/>
      <c r="M132" s="267"/>
      <c r="N132" s="267"/>
      <c r="O132" s="267"/>
      <c r="P132" s="267"/>
      <c r="Q132" s="267"/>
      <c r="R132" s="267"/>
      <c r="S132" s="267"/>
      <c r="T132" s="233">
        <v>92</v>
      </c>
      <c r="U132" s="233"/>
      <c r="V132" s="233"/>
      <c r="W132" s="233"/>
      <c r="X132" s="80" t="s">
        <v>1</v>
      </c>
      <c r="Y132" s="234">
        <f t="shared" si="5"/>
        <v>0</v>
      </c>
      <c r="Z132" s="234"/>
      <c r="AA132" s="234"/>
      <c r="AB132" s="235"/>
      <c r="AC132" s="193"/>
      <c r="AD132" s="194"/>
      <c r="AE132" s="225" t="s">
        <v>163</v>
      </c>
      <c r="AF132" s="225"/>
      <c r="AG132" s="225"/>
      <c r="AH132" s="225"/>
      <c r="AI132" s="225"/>
      <c r="AJ132" s="225"/>
      <c r="AK132" s="225"/>
      <c r="AL132" s="225"/>
      <c r="AM132" s="225"/>
      <c r="AN132" s="225"/>
      <c r="AO132" s="225"/>
      <c r="AP132" s="225"/>
      <c r="AQ132" s="225"/>
      <c r="AR132" s="225"/>
      <c r="AS132" s="225"/>
      <c r="AT132" s="106"/>
      <c r="AU132" s="106"/>
      <c r="AV132" s="106"/>
      <c r="AW132" s="106"/>
      <c r="AX132" s="67" t="s">
        <v>0</v>
      </c>
      <c r="AY132" s="106">
        <f t="shared" si="1"/>
        <v>0</v>
      </c>
      <c r="AZ132" s="106"/>
      <c r="BA132" s="106"/>
      <c r="BB132" s="128"/>
      <c r="BC132" s="193">
        <v>18</v>
      </c>
      <c r="BD132" s="194"/>
      <c r="BE132" s="225" t="s">
        <v>220</v>
      </c>
      <c r="BF132" s="269"/>
      <c r="BG132" s="269"/>
      <c r="BH132" s="269"/>
      <c r="BI132" s="269"/>
      <c r="BJ132" s="269"/>
      <c r="BK132" s="269"/>
      <c r="BL132" s="269"/>
      <c r="BM132" s="269"/>
      <c r="BN132" s="269"/>
      <c r="BO132" s="269"/>
      <c r="BP132" s="269"/>
      <c r="BQ132" s="269"/>
      <c r="BR132" s="106">
        <v>75</v>
      </c>
      <c r="BS132" s="106"/>
      <c r="BT132" s="106"/>
      <c r="BU132" s="106"/>
      <c r="BV132" s="67" t="s">
        <v>0</v>
      </c>
      <c r="BW132" s="106">
        <f t="shared" si="7"/>
        <v>1350</v>
      </c>
      <c r="BX132" s="106"/>
      <c r="BY132" s="106"/>
      <c r="BZ132" s="128"/>
      <c r="DV132" s="3"/>
      <c r="DW132" s="3"/>
      <c r="DY132" s="4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N132" s="5"/>
      <c r="EO132" s="5"/>
      <c r="EP132" s="5"/>
      <c r="EQ132" s="5"/>
      <c r="ER132" s="5"/>
      <c r="ES132" s="5"/>
    </row>
    <row r="133" spans="3:149" ht="11.25" customHeight="1" x14ac:dyDescent="0.2">
      <c r="C133" s="230"/>
      <c r="D133" s="231"/>
      <c r="E133" s="267" t="s">
        <v>190</v>
      </c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67"/>
      <c r="R133" s="267"/>
      <c r="S133" s="267"/>
      <c r="T133" s="233">
        <v>82</v>
      </c>
      <c r="U133" s="233"/>
      <c r="V133" s="233"/>
      <c r="W133" s="233"/>
      <c r="X133" s="80" t="s">
        <v>1</v>
      </c>
      <c r="Y133" s="234">
        <f t="shared" si="5"/>
        <v>0</v>
      </c>
      <c r="Z133" s="234"/>
      <c r="AA133" s="234"/>
      <c r="AB133" s="235"/>
      <c r="AC133" s="193"/>
      <c r="AD133" s="194"/>
      <c r="AE133" s="225" t="s">
        <v>164</v>
      </c>
      <c r="AF133" s="225"/>
      <c r="AG133" s="225"/>
      <c r="AH133" s="225"/>
      <c r="AI133" s="225"/>
      <c r="AJ133" s="225"/>
      <c r="AK133" s="225"/>
      <c r="AL133" s="225"/>
      <c r="AM133" s="225"/>
      <c r="AN133" s="225"/>
      <c r="AO133" s="225"/>
      <c r="AP133" s="225"/>
      <c r="AQ133" s="225"/>
      <c r="AR133" s="225"/>
      <c r="AS133" s="225"/>
      <c r="AT133" s="106"/>
      <c r="AU133" s="106"/>
      <c r="AV133" s="106"/>
      <c r="AW133" s="106"/>
      <c r="AX133" s="67" t="s">
        <v>0</v>
      </c>
      <c r="AY133" s="106">
        <f t="shared" si="1"/>
        <v>0</v>
      </c>
      <c r="AZ133" s="106"/>
      <c r="BA133" s="106"/>
      <c r="BB133" s="128"/>
      <c r="BC133" s="193"/>
      <c r="BD133" s="194"/>
      <c r="BE133" s="225" t="s">
        <v>219</v>
      </c>
      <c r="BF133" s="269"/>
      <c r="BG133" s="269"/>
      <c r="BH133" s="269"/>
      <c r="BI133" s="269"/>
      <c r="BJ133" s="269"/>
      <c r="BK133" s="269"/>
      <c r="BL133" s="269"/>
      <c r="BM133" s="269"/>
      <c r="BN133" s="269"/>
      <c r="BO133" s="269"/>
      <c r="BP133" s="269"/>
      <c r="BQ133" s="269"/>
      <c r="BR133" s="106">
        <v>301</v>
      </c>
      <c r="BS133" s="106"/>
      <c r="BT133" s="106"/>
      <c r="BU133" s="106"/>
      <c r="BV133" s="67" t="s">
        <v>0</v>
      </c>
      <c r="BW133" s="106">
        <f t="shared" si="7"/>
        <v>0</v>
      </c>
      <c r="BX133" s="106"/>
      <c r="BY133" s="106"/>
      <c r="BZ133" s="128"/>
      <c r="DV133" s="3"/>
      <c r="DW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N133" s="5"/>
      <c r="EO133" s="5"/>
      <c r="EP133" s="5"/>
      <c r="EQ133" s="5"/>
      <c r="ER133" s="5"/>
      <c r="ES133" s="5"/>
    </row>
    <row r="134" spans="3:149" ht="11.25" customHeight="1" thickBot="1" x14ac:dyDescent="0.25">
      <c r="C134" s="230"/>
      <c r="D134" s="231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4"/>
      <c r="U134" s="234"/>
      <c r="V134" s="234"/>
      <c r="W134" s="234"/>
      <c r="X134" s="80" t="s">
        <v>1</v>
      </c>
      <c r="Y134" s="234">
        <f t="shared" si="5"/>
        <v>0</v>
      </c>
      <c r="Z134" s="234"/>
      <c r="AA134" s="234"/>
      <c r="AB134" s="235"/>
      <c r="AC134" s="193"/>
      <c r="AD134" s="194"/>
      <c r="AE134" s="225" t="s">
        <v>105</v>
      </c>
      <c r="AF134" s="225"/>
      <c r="AG134" s="225"/>
      <c r="AH134" s="225"/>
      <c r="AI134" s="225"/>
      <c r="AJ134" s="225"/>
      <c r="AK134" s="225"/>
      <c r="AL134" s="225"/>
      <c r="AM134" s="225"/>
      <c r="AN134" s="225"/>
      <c r="AO134" s="225"/>
      <c r="AP134" s="225"/>
      <c r="AQ134" s="225"/>
      <c r="AR134" s="225"/>
      <c r="AS134" s="225"/>
      <c r="AT134" s="106"/>
      <c r="AU134" s="106"/>
      <c r="AV134" s="106"/>
      <c r="AW134" s="106"/>
      <c r="AX134" s="67" t="s">
        <v>0</v>
      </c>
      <c r="AY134" s="106">
        <f t="shared" si="1"/>
        <v>0</v>
      </c>
      <c r="AZ134" s="106"/>
      <c r="BA134" s="106"/>
      <c r="BB134" s="128"/>
      <c r="BC134" s="193">
        <v>18</v>
      </c>
      <c r="BD134" s="194"/>
      <c r="BE134" s="225" t="s">
        <v>218</v>
      </c>
      <c r="BF134" s="269"/>
      <c r="BG134" s="269"/>
      <c r="BH134" s="269"/>
      <c r="BI134" s="269"/>
      <c r="BJ134" s="269"/>
      <c r="BK134" s="269"/>
      <c r="BL134" s="269"/>
      <c r="BM134" s="269"/>
      <c r="BN134" s="269"/>
      <c r="BO134" s="269"/>
      <c r="BP134" s="269"/>
      <c r="BQ134" s="269"/>
      <c r="BR134" s="106">
        <v>257</v>
      </c>
      <c r="BS134" s="106"/>
      <c r="BT134" s="106"/>
      <c r="BU134" s="106"/>
      <c r="BV134" s="67" t="s">
        <v>0</v>
      </c>
      <c r="BW134" s="106">
        <f t="shared" si="7"/>
        <v>4626</v>
      </c>
      <c r="BX134" s="106"/>
      <c r="BY134" s="106"/>
      <c r="BZ134" s="128"/>
      <c r="DV134" s="3"/>
      <c r="DW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N134" s="5"/>
      <c r="EO134" s="5"/>
      <c r="EP134" s="5"/>
      <c r="EQ134" s="5"/>
      <c r="ER134" s="5"/>
      <c r="ES134" s="5"/>
    </row>
    <row r="135" spans="3:149" ht="11.25" customHeight="1" thickBot="1" x14ac:dyDescent="0.25">
      <c r="C135" s="208" t="s">
        <v>192</v>
      </c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7"/>
      <c r="AC135" s="193"/>
      <c r="AD135" s="194"/>
      <c r="AE135" s="225" t="s">
        <v>104</v>
      </c>
      <c r="AF135" s="225"/>
      <c r="AG135" s="225"/>
      <c r="AH135" s="225"/>
      <c r="AI135" s="225"/>
      <c r="AJ135" s="225"/>
      <c r="AK135" s="225"/>
      <c r="AL135" s="225"/>
      <c r="AM135" s="225"/>
      <c r="AN135" s="225"/>
      <c r="AO135" s="225"/>
      <c r="AP135" s="225"/>
      <c r="AQ135" s="225"/>
      <c r="AR135" s="225"/>
      <c r="AS135" s="225"/>
      <c r="AT135" s="106"/>
      <c r="AU135" s="106"/>
      <c r="AV135" s="106"/>
      <c r="AW135" s="106"/>
      <c r="AX135" s="67" t="s">
        <v>0</v>
      </c>
      <c r="AY135" s="106">
        <f t="shared" si="1"/>
        <v>0</v>
      </c>
      <c r="AZ135" s="106"/>
      <c r="BA135" s="106"/>
      <c r="BB135" s="128"/>
      <c r="BC135" s="193">
        <v>18</v>
      </c>
      <c r="BD135" s="194"/>
      <c r="BE135" s="225" t="s">
        <v>217</v>
      </c>
      <c r="BF135" s="269"/>
      <c r="BG135" s="269"/>
      <c r="BH135" s="269"/>
      <c r="BI135" s="269"/>
      <c r="BJ135" s="269"/>
      <c r="BK135" s="269"/>
      <c r="BL135" s="269"/>
      <c r="BM135" s="269"/>
      <c r="BN135" s="269"/>
      <c r="BO135" s="269"/>
      <c r="BP135" s="269"/>
      <c r="BQ135" s="269"/>
      <c r="BR135" s="106">
        <v>55</v>
      </c>
      <c r="BS135" s="106"/>
      <c r="BT135" s="106"/>
      <c r="BU135" s="106"/>
      <c r="BV135" s="67" t="s">
        <v>0</v>
      </c>
      <c r="BW135" s="106">
        <f t="shared" si="7"/>
        <v>990</v>
      </c>
      <c r="BX135" s="106"/>
      <c r="BY135" s="106"/>
      <c r="BZ135" s="128"/>
    </row>
    <row r="136" spans="3:149" ht="11.25" customHeight="1" x14ac:dyDescent="0.2">
      <c r="C136" s="197"/>
      <c r="D136" s="198"/>
      <c r="E136" s="225" t="s">
        <v>141</v>
      </c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6">
        <v>367</v>
      </c>
      <c r="U136" s="226"/>
      <c r="V136" s="226"/>
      <c r="W136" s="226"/>
      <c r="X136" s="74" t="s">
        <v>1</v>
      </c>
      <c r="Y136" s="228">
        <f t="shared" ref="Y136" si="8">C136*T136</f>
        <v>0</v>
      </c>
      <c r="Z136" s="228"/>
      <c r="AA136" s="228"/>
      <c r="AB136" s="229"/>
      <c r="AC136" s="276"/>
      <c r="AD136" s="277"/>
      <c r="AE136" s="274" t="s">
        <v>166</v>
      </c>
      <c r="AF136" s="275"/>
      <c r="AG136" s="275"/>
      <c r="AH136" s="275"/>
      <c r="AI136" s="275"/>
      <c r="AJ136" s="275"/>
      <c r="AK136" s="275"/>
      <c r="AL136" s="272"/>
      <c r="AM136" s="273"/>
      <c r="AN136" s="274" t="s">
        <v>165</v>
      </c>
      <c r="AO136" s="275"/>
      <c r="AP136" s="275"/>
      <c r="AQ136" s="275"/>
      <c r="AR136" s="275"/>
      <c r="AS136" s="275"/>
      <c r="AT136" s="244"/>
      <c r="AU136" s="244"/>
      <c r="AV136" s="244"/>
      <c r="AW136" s="244"/>
      <c r="AX136" s="21" t="s">
        <v>0</v>
      </c>
      <c r="AY136" s="244">
        <f>AC136*AT136+AL136*25</f>
        <v>0</v>
      </c>
      <c r="AZ136" s="244"/>
      <c r="BA136" s="244"/>
      <c r="BB136" s="245"/>
      <c r="BC136" s="276">
        <v>18</v>
      </c>
      <c r="BD136" s="277"/>
      <c r="BE136" s="225" t="s">
        <v>216</v>
      </c>
      <c r="BF136" s="269"/>
      <c r="BG136" s="269"/>
      <c r="BH136" s="269"/>
      <c r="BI136" s="269"/>
      <c r="BJ136" s="269"/>
      <c r="BK136" s="269"/>
      <c r="BL136" s="269"/>
      <c r="BM136" s="269"/>
      <c r="BN136" s="269"/>
      <c r="BO136" s="269"/>
      <c r="BP136" s="269"/>
      <c r="BQ136" s="269"/>
      <c r="BR136" s="106">
        <v>66</v>
      </c>
      <c r="BS136" s="106"/>
      <c r="BT136" s="106"/>
      <c r="BU136" s="106"/>
      <c r="BV136" s="21" t="s">
        <v>0</v>
      </c>
      <c r="BW136" s="244">
        <f t="shared" si="7"/>
        <v>1188</v>
      </c>
      <c r="BX136" s="244"/>
      <c r="BY136" s="244"/>
      <c r="BZ136" s="245"/>
    </row>
    <row r="137" spans="3:149" ht="11.25" customHeight="1" x14ac:dyDescent="0.2">
      <c r="C137" s="216"/>
      <c r="D137" s="217"/>
      <c r="E137" s="213" t="s">
        <v>174</v>
      </c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8">
        <v>338</v>
      </c>
      <c r="U137" s="218"/>
      <c r="V137" s="218"/>
      <c r="W137" s="218"/>
      <c r="X137" s="65" t="s">
        <v>1</v>
      </c>
      <c r="Y137" s="219">
        <f>C137*T137</f>
        <v>0</v>
      </c>
      <c r="Z137" s="219"/>
      <c r="AA137" s="219"/>
      <c r="AB137" s="220"/>
      <c r="AC137" s="216"/>
      <c r="AD137" s="217"/>
      <c r="AE137" s="213"/>
      <c r="AF137" s="213"/>
      <c r="AG137" s="213"/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9"/>
      <c r="AU137" s="219"/>
      <c r="AV137" s="219"/>
      <c r="AW137" s="219"/>
      <c r="AX137" s="65" t="s">
        <v>0</v>
      </c>
      <c r="AY137" s="219">
        <f t="shared" si="1"/>
        <v>0</v>
      </c>
      <c r="AZ137" s="219"/>
      <c r="BA137" s="219"/>
      <c r="BB137" s="220"/>
      <c r="BC137" s="216">
        <v>36</v>
      </c>
      <c r="BD137" s="217"/>
      <c r="BE137" s="225" t="s">
        <v>221</v>
      </c>
      <c r="BF137" s="269"/>
      <c r="BG137" s="269"/>
      <c r="BH137" s="269"/>
      <c r="BI137" s="269"/>
      <c r="BJ137" s="269"/>
      <c r="BK137" s="269"/>
      <c r="BL137" s="269"/>
      <c r="BM137" s="269"/>
      <c r="BN137" s="269"/>
      <c r="BO137" s="269"/>
      <c r="BP137" s="269"/>
      <c r="BQ137" s="269"/>
      <c r="BR137" s="106">
        <v>40</v>
      </c>
      <c r="BS137" s="106"/>
      <c r="BT137" s="106"/>
      <c r="BU137" s="106"/>
      <c r="BV137" s="65" t="s">
        <v>0</v>
      </c>
      <c r="BW137" s="219">
        <f>BC137*BR137</f>
        <v>1440</v>
      </c>
      <c r="BX137" s="219"/>
      <c r="BY137" s="219"/>
      <c r="BZ137" s="220"/>
    </row>
    <row r="138" spans="3:149" ht="11.25" customHeight="1" x14ac:dyDescent="0.2">
      <c r="C138" s="222"/>
      <c r="D138" s="223"/>
      <c r="E138" s="225" t="s">
        <v>137</v>
      </c>
      <c r="F138" s="22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6">
        <v>254</v>
      </c>
      <c r="U138" s="226"/>
      <c r="V138" s="226"/>
      <c r="W138" s="226"/>
      <c r="X138" s="74" t="s">
        <v>1</v>
      </c>
      <c r="Y138" s="200">
        <f>C138*T138</f>
        <v>0</v>
      </c>
      <c r="Z138" s="200"/>
      <c r="AA138" s="200"/>
      <c r="AB138" s="215"/>
      <c r="AD138" s="278" t="s">
        <v>61</v>
      </c>
      <c r="AE138" s="278"/>
      <c r="AF138" s="278"/>
      <c r="AG138" s="278"/>
      <c r="AH138" s="278"/>
      <c r="AI138" s="278"/>
      <c r="AJ138" s="278"/>
      <c r="AK138" s="278"/>
      <c r="AM138" s="281" t="s">
        <v>132</v>
      </c>
      <c r="AN138" s="281"/>
      <c r="AO138" s="281"/>
      <c r="AP138" s="281"/>
      <c r="AQ138" s="281"/>
      <c r="AR138" s="281"/>
      <c r="AS138" s="281"/>
      <c r="AT138" s="281"/>
      <c r="AV138" s="278" t="s">
        <v>62</v>
      </c>
      <c r="AW138" s="278"/>
      <c r="AX138" s="278"/>
      <c r="AY138" s="278"/>
      <c r="AZ138" s="278"/>
      <c r="BA138" s="278"/>
      <c r="BB138" s="278"/>
      <c r="BC138" s="278"/>
      <c r="BE138" s="278" t="s">
        <v>154</v>
      </c>
      <c r="BF138" s="278"/>
      <c r="BG138" s="278"/>
      <c r="BH138" s="278"/>
      <c r="BI138" s="278"/>
      <c r="BJ138" s="278"/>
      <c r="BK138" s="278"/>
      <c r="BL138" s="278"/>
      <c r="BN138" s="278" t="s">
        <v>157</v>
      </c>
      <c r="BO138" s="278"/>
      <c r="BP138" s="278"/>
      <c r="BQ138" s="278"/>
      <c r="BR138" s="278"/>
      <c r="BS138" s="278"/>
      <c r="BT138" s="278"/>
      <c r="BU138" s="278"/>
    </row>
    <row r="139" spans="3:149" ht="11.25" customHeight="1" x14ac:dyDescent="0.2">
      <c r="C139" s="216"/>
      <c r="D139" s="217"/>
      <c r="E139" s="213" t="s">
        <v>175</v>
      </c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8">
        <v>225</v>
      </c>
      <c r="U139" s="218"/>
      <c r="V139" s="218"/>
      <c r="W139" s="218"/>
      <c r="X139" s="65" t="s">
        <v>1</v>
      </c>
      <c r="Y139" s="219">
        <f>C139*T139</f>
        <v>0</v>
      </c>
      <c r="Z139" s="219"/>
      <c r="AA139" s="219"/>
      <c r="AB139" s="220"/>
      <c r="AD139" s="279">
        <f>SUM(Y86:AB96)+SUM(AY76:BB77)+SUM(AY79:BB94)+SUM(Y106:AB110)+SUM(Y112:AB129)+SUM(Y98:AB104)+SUM(Y136:AB141)+SUM(Y76:AB84)+SUM(Y131:AB134)+SUM(AY96:BB103)</f>
        <v>0</v>
      </c>
      <c r="AE139" s="279"/>
      <c r="AF139" s="279"/>
      <c r="AG139" s="279"/>
      <c r="AH139" s="279"/>
      <c r="AI139" s="279"/>
      <c r="AJ139" s="279"/>
      <c r="AK139" s="279"/>
      <c r="AM139" s="280">
        <f>SUM(AY105:BB116)</f>
        <v>0</v>
      </c>
      <c r="AN139" s="280"/>
      <c r="AO139" s="280"/>
      <c r="AP139" s="280"/>
      <c r="AQ139" s="280"/>
      <c r="AR139" s="280"/>
      <c r="AS139" s="280"/>
      <c r="AT139" s="280"/>
      <c r="AV139" s="279">
        <f>SUM(AY118:BB127)</f>
        <v>676</v>
      </c>
      <c r="AW139" s="279"/>
      <c r="AX139" s="279"/>
      <c r="AY139" s="279"/>
      <c r="AZ139" s="279"/>
      <c r="BA139" s="279"/>
      <c r="BB139" s="279"/>
      <c r="BC139" s="279"/>
      <c r="BE139" s="279">
        <f>SUM(AY129:BB137)+SUM(BW76:BZ84)</f>
        <v>0</v>
      </c>
      <c r="BF139" s="279"/>
      <c r="BG139" s="279"/>
      <c r="BH139" s="279"/>
      <c r="BI139" s="279"/>
      <c r="BJ139" s="279"/>
      <c r="BK139" s="279"/>
      <c r="BL139" s="279"/>
      <c r="BN139" s="279">
        <f>SUM(BW125:BZ137)+SUM(BW113:BZ123)+SUM(BW103:BZ111)+SUM(BW86:BZ101)</f>
        <v>97160.445454528526</v>
      </c>
      <c r="BO139" s="279"/>
      <c r="BP139" s="279"/>
      <c r="BQ139" s="279"/>
      <c r="BR139" s="279"/>
      <c r="BS139" s="279"/>
      <c r="BT139" s="279"/>
      <c r="BU139" s="279"/>
    </row>
    <row r="140" spans="3:149" ht="11.25" customHeight="1" x14ac:dyDescent="0.2">
      <c r="C140" s="222"/>
      <c r="D140" s="223"/>
      <c r="E140" s="225" t="s">
        <v>79</v>
      </c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192">
        <v>483</v>
      </c>
      <c r="U140" s="192"/>
      <c r="V140" s="192"/>
      <c r="W140" s="192"/>
      <c r="X140" s="74" t="s">
        <v>1</v>
      </c>
      <c r="Y140" s="200">
        <f>C140*T140</f>
        <v>0</v>
      </c>
      <c r="Z140" s="200"/>
      <c r="AA140" s="200"/>
      <c r="AB140" s="215"/>
      <c r="AD140" s="65"/>
      <c r="AE140" s="65"/>
      <c r="AF140" s="65"/>
      <c r="AG140" s="65"/>
      <c r="AH140" s="65" t="s">
        <v>35</v>
      </c>
      <c r="AI140" s="219">
        <v>0.48</v>
      </c>
      <c r="AJ140" s="219"/>
      <c r="AK140" s="219"/>
      <c r="AM140" s="65"/>
      <c r="AN140" s="65"/>
      <c r="AO140" s="65"/>
      <c r="AP140" s="65"/>
      <c r="AQ140" s="65" t="s">
        <v>35</v>
      </c>
      <c r="AR140" s="219">
        <v>0.75</v>
      </c>
      <c r="AS140" s="219"/>
      <c r="AT140" s="219"/>
      <c r="AV140" s="65"/>
      <c r="AW140" s="65"/>
      <c r="AX140" s="65"/>
      <c r="AY140" s="65"/>
      <c r="AZ140" s="65" t="s">
        <v>35</v>
      </c>
      <c r="BA140" s="113">
        <v>1</v>
      </c>
      <c r="BB140" s="113"/>
      <c r="BC140" s="113"/>
      <c r="BE140" s="65"/>
      <c r="BF140" s="65"/>
      <c r="BG140" s="65"/>
      <c r="BH140" s="65"/>
      <c r="BI140" s="65" t="s">
        <v>35</v>
      </c>
      <c r="BJ140" s="113">
        <v>0.5</v>
      </c>
      <c r="BK140" s="113"/>
      <c r="BL140" s="113"/>
      <c r="BN140" s="65"/>
      <c r="BO140" s="65"/>
      <c r="BP140" s="65"/>
      <c r="BQ140" s="65"/>
      <c r="BR140" s="65" t="s">
        <v>35</v>
      </c>
      <c r="BS140" s="113">
        <v>0.48</v>
      </c>
      <c r="BT140" s="113"/>
      <c r="BU140" s="113"/>
    </row>
    <row r="141" spans="3:149" ht="11.25" customHeight="1" x14ac:dyDescent="0.2">
      <c r="C141" s="216"/>
      <c r="D141" s="217"/>
      <c r="E141" s="213" t="s">
        <v>176</v>
      </c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8">
        <v>454</v>
      </c>
      <c r="U141" s="218"/>
      <c r="V141" s="218"/>
      <c r="W141" s="218"/>
      <c r="X141" s="65" t="s">
        <v>1</v>
      </c>
      <c r="Y141" s="219">
        <f>C141*T141</f>
        <v>0</v>
      </c>
      <c r="Z141" s="219"/>
      <c r="AA141" s="219"/>
      <c r="AB141" s="220"/>
      <c r="AD141" s="282">
        <f>AD139*AI140</f>
        <v>0</v>
      </c>
      <c r="AE141" s="109"/>
      <c r="AF141" s="109"/>
      <c r="AG141" s="109"/>
      <c r="AH141" s="109"/>
      <c r="AI141" s="109"/>
      <c r="AJ141" s="109"/>
      <c r="AK141" s="109"/>
      <c r="AM141" s="283">
        <f>AM139*AR140</f>
        <v>0</v>
      </c>
      <c r="AN141" s="283"/>
      <c r="AO141" s="283"/>
      <c r="AP141" s="283"/>
      <c r="AQ141" s="283"/>
      <c r="AR141" s="283"/>
      <c r="AS141" s="283"/>
      <c r="AT141" s="283"/>
      <c r="AV141" s="282">
        <f>AV139*BA140</f>
        <v>676</v>
      </c>
      <c r="AW141" s="109"/>
      <c r="AX141" s="109"/>
      <c r="AY141" s="109"/>
      <c r="AZ141" s="109"/>
      <c r="BA141" s="109"/>
      <c r="BB141" s="109"/>
      <c r="BC141" s="109"/>
      <c r="BE141" s="282">
        <f>BE139*BJ140</f>
        <v>0</v>
      </c>
      <c r="BF141" s="109"/>
      <c r="BG141" s="109"/>
      <c r="BH141" s="109"/>
      <c r="BI141" s="109"/>
      <c r="BJ141" s="109"/>
      <c r="BK141" s="109"/>
      <c r="BL141" s="109"/>
      <c r="BN141" s="282">
        <f>BN139*BS140</f>
        <v>46637.013818173691</v>
      </c>
      <c r="BO141" s="109"/>
      <c r="BP141" s="109"/>
      <c r="BQ141" s="109"/>
      <c r="BR141" s="109"/>
      <c r="BS141" s="109"/>
      <c r="BT141" s="109"/>
      <c r="BU141" s="109"/>
    </row>
    <row r="142" spans="3:149" ht="11.25" customHeight="1" x14ac:dyDescent="0.2">
      <c r="C142" s="3"/>
      <c r="D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3:149" ht="11.25" customHeight="1" x14ac:dyDescent="0.2">
      <c r="C143" s="3"/>
      <c r="D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G143" s="5"/>
      <c r="AH143" s="5"/>
      <c r="AI143" s="5"/>
      <c r="AJ143" s="5"/>
      <c r="AK143" s="5"/>
      <c r="AM143" s="5"/>
      <c r="AN143" s="5"/>
      <c r="AO143" s="5"/>
      <c r="AP143" s="5"/>
      <c r="AQ143" s="5"/>
    </row>
    <row r="144" spans="3:149" ht="11.25" customHeight="1" x14ac:dyDescent="0.2">
      <c r="C144" s="3"/>
      <c r="D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G144" s="5"/>
      <c r="AH144" s="5"/>
      <c r="AI144" s="5"/>
    </row>
    <row r="145" spans="1:98" ht="11.25" customHeight="1" x14ac:dyDescent="0.2">
      <c r="A145" s="3"/>
      <c r="B145" s="3"/>
      <c r="D145" s="3"/>
      <c r="E145" s="3"/>
      <c r="F145" s="3"/>
      <c r="G145" s="3"/>
      <c r="H145" s="3"/>
      <c r="I145" s="3"/>
      <c r="J145" s="3"/>
      <c r="K145" s="3"/>
      <c r="L145" s="3"/>
      <c r="N145" s="5"/>
      <c r="O145" s="5"/>
      <c r="P145" s="5"/>
      <c r="Q145" s="5"/>
      <c r="S145" s="5"/>
      <c r="T145" s="5"/>
      <c r="U145" s="5"/>
      <c r="V145" s="5"/>
      <c r="AG145" s="5"/>
      <c r="AH145" s="5"/>
      <c r="AI145" s="5"/>
      <c r="BY145" s="3"/>
      <c r="BZ145" s="3"/>
      <c r="CC145" s="3"/>
      <c r="CD145" s="3"/>
      <c r="CE145" s="3"/>
      <c r="CF145" s="3"/>
      <c r="CG145" s="3"/>
      <c r="CH145" s="3"/>
      <c r="CI145" s="3"/>
      <c r="CJ145" s="3"/>
      <c r="CL145" s="5"/>
      <c r="CM145" s="5"/>
      <c r="CN145" s="5"/>
      <c r="CO145" s="5"/>
      <c r="CQ145" s="5"/>
      <c r="CR145" s="5"/>
      <c r="CS145" s="5"/>
      <c r="CT145" s="5"/>
    </row>
    <row r="146" spans="1:98" ht="11.25" customHeight="1" x14ac:dyDescent="0.2">
      <c r="A146" s="3"/>
      <c r="B146" s="3"/>
      <c r="D146" s="3"/>
      <c r="E146" s="3"/>
      <c r="F146" s="3"/>
      <c r="G146" s="3"/>
      <c r="H146" s="3"/>
      <c r="I146" s="3"/>
      <c r="J146" s="3"/>
      <c r="K146" s="3"/>
      <c r="L146" s="3"/>
      <c r="N146" s="5"/>
      <c r="O146" s="5"/>
      <c r="P146" s="5"/>
      <c r="Q146" s="5"/>
      <c r="S146" s="5"/>
      <c r="T146" s="5"/>
      <c r="U146" s="5"/>
      <c r="V146" s="5"/>
      <c r="BY146" s="3"/>
      <c r="BZ146" s="3"/>
      <c r="CC146" s="3"/>
      <c r="CD146" s="3"/>
      <c r="CE146" s="3"/>
      <c r="CF146" s="3"/>
      <c r="CG146" s="3"/>
      <c r="CH146" s="3"/>
      <c r="CI146" s="3"/>
      <c r="CJ146" s="3"/>
      <c r="CL146" s="5"/>
      <c r="CM146" s="5"/>
      <c r="CN146" s="5"/>
      <c r="CO146" s="5"/>
      <c r="CQ146" s="5"/>
      <c r="CR146" s="5"/>
      <c r="CS146" s="5"/>
      <c r="CT146" s="5"/>
    </row>
    <row r="147" spans="1:98" ht="11.25" customHeight="1" x14ac:dyDescent="0.2">
      <c r="A147" s="3"/>
      <c r="B147" s="3"/>
      <c r="D147" s="3"/>
      <c r="E147" s="3"/>
      <c r="F147" s="3"/>
      <c r="G147" s="3"/>
      <c r="H147" s="3"/>
      <c r="I147" s="3"/>
      <c r="J147" s="3"/>
      <c r="K147" s="3"/>
      <c r="L147" s="3"/>
      <c r="N147" s="5"/>
      <c r="O147" s="5"/>
      <c r="P147" s="5"/>
      <c r="Q147" s="5"/>
      <c r="S147" s="5"/>
      <c r="T147" s="5"/>
      <c r="U147" s="5"/>
      <c r="V147" s="5"/>
      <c r="BY147" s="3"/>
      <c r="BZ147" s="3"/>
      <c r="CC147" s="3"/>
      <c r="CD147" s="3"/>
      <c r="CE147" s="3"/>
      <c r="CF147" s="3"/>
      <c r="CG147" s="3"/>
      <c r="CH147" s="3"/>
      <c r="CI147" s="3"/>
      <c r="CJ147" s="3"/>
      <c r="CL147" s="5"/>
      <c r="CM147" s="5"/>
      <c r="CN147" s="5"/>
      <c r="CO147" s="5"/>
      <c r="CQ147" s="5"/>
      <c r="CR147" s="5"/>
      <c r="CS147" s="5"/>
      <c r="CT147" s="5"/>
    </row>
    <row r="148" spans="1:98" ht="11.25" customHeight="1" x14ac:dyDescent="0.2">
      <c r="A148" s="3"/>
      <c r="B148" s="3"/>
      <c r="D148" s="3"/>
      <c r="E148" s="3"/>
      <c r="F148" s="3"/>
      <c r="G148" s="3"/>
      <c r="H148" s="3"/>
      <c r="I148" s="3"/>
      <c r="J148" s="3"/>
      <c r="K148" s="3"/>
      <c r="L148" s="3"/>
      <c r="N148" s="5"/>
      <c r="O148" s="5"/>
      <c r="P148" s="5"/>
      <c r="Q148" s="5"/>
      <c r="S148" s="5"/>
      <c r="T148" s="5"/>
      <c r="U148" s="5"/>
      <c r="V148" s="5"/>
      <c r="BY148" s="3"/>
      <c r="BZ148" s="3"/>
      <c r="CC148" s="3"/>
      <c r="CD148" s="3"/>
      <c r="CE148" s="3"/>
      <c r="CF148" s="3"/>
      <c r="CG148" s="3"/>
      <c r="CH148" s="3"/>
      <c r="CI148" s="3"/>
      <c r="CJ148" s="3"/>
      <c r="CL148" s="5"/>
      <c r="CM148" s="5"/>
      <c r="CN148" s="5"/>
      <c r="CO148" s="5"/>
      <c r="CQ148" s="5"/>
      <c r="CR148" s="5"/>
      <c r="CS148" s="5"/>
      <c r="CT148" s="5"/>
    </row>
    <row r="149" spans="1:98" ht="11.25" customHeight="1" x14ac:dyDescent="0.2">
      <c r="A149" s="3"/>
      <c r="B149" s="3"/>
      <c r="D149" s="3"/>
      <c r="E149" s="3"/>
      <c r="F149" s="3"/>
      <c r="G149" s="3"/>
      <c r="H149" s="3"/>
      <c r="I149" s="3"/>
      <c r="J149" s="3"/>
      <c r="K149" s="3"/>
      <c r="L149" s="3"/>
      <c r="N149" s="5"/>
      <c r="O149" s="5"/>
      <c r="P149" s="5"/>
      <c r="Q149" s="5"/>
      <c r="S149" s="5"/>
      <c r="T149" s="5"/>
      <c r="U149" s="5"/>
      <c r="V149" s="5"/>
      <c r="BY149" s="3"/>
      <c r="BZ149" s="3"/>
      <c r="CC149" s="3"/>
      <c r="CD149" s="3"/>
      <c r="CE149" s="3"/>
      <c r="CF149" s="3"/>
      <c r="CG149" s="3"/>
      <c r="CH149" s="3"/>
      <c r="CI149" s="3"/>
      <c r="CJ149" s="3"/>
      <c r="CL149" s="5"/>
      <c r="CM149" s="5"/>
      <c r="CN149" s="5"/>
      <c r="CO149" s="5"/>
      <c r="CQ149" s="5"/>
      <c r="CR149" s="5"/>
      <c r="CS149" s="5"/>
      <c r="CT149" s="5"/>
    </row>
    <row r="150" spans="1:98" ht="11.25" customHeight="1" x14ac:dyDescent="0.2">
      <c r="A150" s="3"/>
      <c r="B150" s="3"/>
      <c r="D150" s="3"/>
      <c r="E150" s="3"/>
      <c r="F150" s="3"/>
      <c r="G150" s="3"/>
      <c r="H150" s="3"/>
      <c r="I150" s="3"/>
      <c r="J150" s="3"/>
      <c r="K150" s="3"/>
      <c r="L150" s="3"/>
      <c r="N150" s="5"/>
      <c r="O150" s="5"/>
      <c r="P150" s="5"/>
      <c r="Q150" s="5"/>
      <c r="S150" s="5"/>
      <c r="T150" s="5"/>
      <c r="U150" s="5"/>
      <c r="V150" s="5"/>
      <c r="BY150" s="3"/>
      <c r="BZ150" s="3"/>
      <c r="CC150" s="3"/>
      <c r="CD150" s="3"/>
      <c r="CE150" s="3"/>
      <c r="CF150" s="3"/>
      <c r="CG150" s="3"/>
      <c r="CH150" s="3"/>
      <c r="CI150" s="3"/>
      <c r="CJ150" s="3"/>
      <c r="CL150" s="5"/>
      <c r="CM150" s="5"/>
      <c r="CN150" s="5"/>
      <c r="CO150" s="5"/>
      <c r="CQ150" s="5"/>
      <c r="CR150" s="5"/>
      <c r="CS150" s="5"/>
      <c r="CT150" s="5"/>
    </row>
    <row r="151" spans="1:98" ht="11.25" customHeight="1" x14ac:dyDescent="0.2">
      <c r="A151" s="3"/>
      <c r="B151" s="3"/>
      <c r="D151" s="3"/>
      <c r="E151" s="3"/>
      <c r="F151" s="3"/>
      <c r="G151" s="3"/>
      <c r="H151" s="3"/>
      <c r="I151" s="3"/>
      <c r="J151" s="3"/>
      <c r="K151" s="3"/>
      <c r="L151" s="3"/>
      <c r="N151" s="5"/>
      <c r="O151" s="5"/>
      <c r="P151" s="5"/>
      <c r="Q151" s="5"/>
      <c r="S151" s="5"/>
      <c r="T151" s="5"/>
      <c r="U151" s="5"/>
      <c r="V151" s="5"/>
      <c r="BY151" s="3"/>
      <c r="BZ151" s="3"/>
      <c r="CC151" s="3"/>
      <c r="CD151" s="3"/>
      <c r="CE151" s="3"/>
      <c r="CF151" s="3"/>
      <c r="CG151" s="3"/>
      <c r="CH151" s="3"/>
      <c r="CI151" s="3"/>
      <c r="CJ151" s="3"/>
      <c r="CL151" s="5"/>
      <c r="CM151" s="5"/>
      <c r="CN151" s="5"/>
      <c r="CO151" s="5"/>
      <c r="CQ151" s="5"/>
      <c r="CR151" s="5"/>
      <c r="CS151" s="5"/>
      <c r="CT151" s="5"/>
    </row>
    <row r="152" spans="1:98" ht="11.25" customHeight="1" x14ac:dyDescent="0.2">
      <c r="A152" s="3"/>
      <c r="B152" s="3"/>
      <c r="D152" s="3"/>
      <c r="E152" s="3"/>
      <c r="F152" s="3"/>
      <c r="G152" s="3"/>
      <c r="H152" s="3"/>
      <c r="I152" s="3"/>
      <c r="J152" s="3"/>
      <c r="K152" s="3"/>
      <c r="L152" s="3"/>
      <c r="N152" s="5"/>
      <c r="O152" s="5"/>
      <c r="P152" s="5"/>
      <c r="Q152" s="5"/>
      <c r="S152" s="5"/>
      <c r="T152" s="5"/>
      <c r="U152" s="5"/>
      <c r="V152" s="5"/>
      <c r="BY152" s="3"/>
      <c r="BZ152" s="3"/>
      <c r="CC152" s="3"/>
      <c r="CD152" s="3"/>
      <c r="CE152" s="3"/>
      <c r="CF152" s="3"/>
      <c r="CG152" s="3"/>
      <c r="CH152" s="3"/>
      <c r="CI152" s="3"/>
      <c r="CJ152" s="3"/>
      <c r="CL152" s="5"/>
      <c r="CM152" s="5"/>
      <c r="CN152" s="5"/>
      <c r="CO152" s="5"/>
      <c r="CQ152" s="5"/>
      <c r="CR152" s="5"/>
      <c r="CS152" s="5"/>
      <c r="CT152" s="5"/>
    </row>
    <row r="153" spans="1:98" ht="11.25" customHeight="1" x14ac:dyDescent="0.2">
      <c r="A153" s="3"/>
      <c r="B153" s="3"/>
      <c r="D153" s="3"/>
      <c r="E153" s="3"/>
      <c r="F153" s="3"/>
      <c r="G153" s="3"/>
      <c r="H153" s="3"/>
      <c r="I153" s="3"/>
      <c r="J153" s="3"/>
      <c r="K153" s="3"/>
      <c r="L153" s="3"/>
      <c r="N153" s="5"/>
      <c r="O153" s="5"/>
      <c r="P153" s="5"/>
      <c r="Q153" s="5"/>
      <c r="S153" s="5"/>
      <c r="T153" s="5"/>
      <c r="U153" s="5"/>
      <c r="V153" s="5"/>
      <c r="BY153" s="3"/>
      <c r="BZ153" s="3"/>
      <c r="CC153" s="3"/>
      <c r="CD153" s="3"/>
      <c r="CE153" s="3"/>
      <c r="CF153" s="3"/>
      <c r="CG153" s="3"/>
      <c r="CH153" s="3"/>
      <c r="CI153" s="3"/>
      <c r="CJ153" s="3"/>
      <c r="CL153" s="5"/>
      <c r="CM153" s="5"/>
      <c r="CN153" s="5"/>
      <c r="CO153" s="5"/>
      <c r="CQ153" s="5"/>
      <c r="CR153" s="5"/>
      <c r="CS153" s="5"/>
      <c r="CT153" s="5"/>
    </row>
    <row r="154" spans="1:98" ht="11.25" customHeight="1" x14ac:dyDescent="0.2">
      <c r="A154" s="3"/>
      <c r="B154" s="3"/>
      <c r="D154" s="3"/>
      <c r="E154" s="3"/>
      <c r="F154" s="3"/>
      <c r="G154" s="3"/>
      <c r="H154" s="3"/>
      <c r="I154" s="3"/>
      <c r="J154" s="3"/>
      <c r="K154" s="3"/>
      <c r="L154" s="3"/>
      <c r="N154" s="5"/>
      <c r="O154" s="5"/>
      <c r="P154" s="5"/>
      <c r="Q154" s="5"/>
      <c r="S154" s="5"/>
      <c r="T154" s="5"/>
      <c r="U154" s="5"/>
      <c r="V154" s="5"/>
      <c r="BY154" s="3"/>
      <c r="BZ154" s="3"/>
      <c r="CC154" s="3"/>
      <c r="CD154" s="3"/>
      <c r="CE154" s="3"/>
      <c r="CF154" s="3"/>
      <c r="CG154" s="3"/>
      <c r="CH154" s="3"/>
      <c r="CI154" s="3"/>
      <c r="CJ154" s="3"/>
      <c r="CL154" s="5"/>
      <c r="CM154" s="5"/>
      <c r="CN154" s="5"/>
      <c r="CO154" s="5"/>
      <c r="CQ154" s="5"/>
      <c r="CR154" s="5"/>
      <c r="CS154" s="5"/>
      <c r="CT154" s="5"/>
    </row>
    <row r="155" spans="1:98" ht="11.25" customHeight="1" x14ac:dyDescent="0.2">
      <c r="A155" s="3"/>
      <c r="B155" s="3"/>
      <c r="D155" s="3"/>
      <c r="E155" s="3"/>
      <c r="F155" s="3"/>
      <c r="G155" s="3"/>
      <c r="H155" s="3"/>
      <c r="I155" s="3"/>
      <c r="J155" s="3"/>
      <c r="K155" s="3"/>
      <c r="L155" s="3"/>
      <c r="N155" s="5"/>
      <c r="O155" s="5"/>
      <c r="P155" s="5"/>
      <c r="Q155" s="5"/>
      <c r="S155" s="5"/>
      <c r="T155" s="5"/>
      <c r="U155" s="5"/>
      <c r="V155" s="5"/>
      <c r="BY155" s="3"/>
      <c r="BZ155" s="3"/>
      <c r="CC155" s="3"/>
      <c r="CD155" s="3"/>
      <c r="CE155" s="3"/>
      <c r="CF155" s="3"/>
      <c r="CG155" s="3"/>
      <c r="CH155" s="3"/>
      <c r="CI155" s="3"/>
      <c r="CJ155" s="3"/>
      <c r="CL155" s="5"/>
      <c r="CM155" s="5"/>
      <c r="CN155" s="5"/>
      <c r="CO155" s="5"/>
      <c r="CQ155" s="5"/>
      <c r="CR155" s="5"/>
      <c r="CS155" s="5"/>
      <c r="CT155" s="5"/>
    </row>
    <row r="156" spans="1:98" ht="11.25" customHeight="1" x14ac:dyDescent="0.2">
      <c r="A156" s="3"/>
      <c r="B156" s="3"/>
      <c r="D156" s="3"/>
      <c r="E156" s="3"/>
      <c r="F156" s="3"/>
      <c r="G156" s="3"/>
      <c r="H156" s="3"/>
      <c r="I156" s="3"/>
      <c r="J156" s="3"/>
      <c r="K156" s="3"/>
      <c r="L156" s="3"/>
      <c r="N156" s="5"/>
      <c r="O156" s="5"/>
      <c r="P156" s="5"/>
      <c r="Q156" s="5"/>
      <c r="S156" s="5"/>
      <c r="T156" s="5"/>
      <c r="U156" s="5"/>
      <c r="V156" s="5"/>
      <c r="BY156" s="3"/>
      <c r="BZ156" s="3"/>
      <c r="CC156" s="3"/>
      <c r="CD156" s="3"/>
      <c r="CE156" s="3"/>
      <c r="CF156" s="3"/>
      <c r="CG156" s="3"/>
      <c r="CH156" s="3"/>
      <c r="CI156" s="3"/>
      <c r="CJ156" s="3"/>
      <c r="CL156" s="5"/>
      <c r="CM156" s="5"/>
      <c r="CN156" s="5"/>
      <c r="CO156" s="5"/>
      <c r="CQ156" s="5"/>
      <c r="CR156" s="5"/>
      <c r="CS156" s="5"/>
      <c r="CT156" s="5"/>
    </row>
    <row r="157" spans="1:98" ht="11.25" customHeight="1" x14ac:dyDescent="0.2">
      <c r="A157" s="3"/>
      <c r="B157" s="3"/>
      <c r="D157" s="3"/>
      <c r="E157" s="3"/>
      <c r="F157" s="3"/>
      <c r="G157" s="3"/>
      <c r="H157" s="3"/>
      <c r="I157" s="3"/>
      <c r="J157" s="3"/>
      <c r="K157" s="3"/>
      <c r="L157" s="3"/>
      <c r="N157" s="5"/>
      <c r="O157" s="5"/>
      <c r="P157" s="5"/>
      <c r="Q157" s="5"/>
      <c r="S157" s="5"/>
      <c r="T157" s="5"/>
      <c r="U157" s="5"/>
      <c r="V157" s="5"/>
      <c r="BY157" s="3"/>
      <c r="BZ157" s="3"/>
      <c r="CC157" s="3"/>
      <c r="CD157" s="3"/>
      <c r="CE157" s="3"/>
      <c r="CF157" s="3"/>
      <c r="CG157" s="3"/>
      <c r="CH157" s="3"/>
      <c r="CI157" s="3"/>
      <c r="CJ157" s="3"/>
      <c r="CL157" s="5"/>
      <c r="CM157" s="5"/>
      <c r="CN157" s="5"/>
      <c r="CO157" s="5"/>
      <c r="CQ157" s="5"/>
      <c r="CR157" s="5"/>
      <c r="CS157" s="5"/>
      <c r="CT157" s="5"/>
    </row>
    <row r="158" spans="1:98" ht="11.25" customHeight="1" x14ac:dyDescent="0.2">
      <c r="A158" s="3"/>
      <c r="B158" s="3"/>
      <c r="D158" s="3"/>
      <c r="E158" s="3"/>
      <c r="F158" s="3"/>
      <c r="G158" s="3"/>
      <c r="H158" s="3"/>
      <c r="I158" s="3"/>
      <c r="J158" s="3"/>
      <c r="K158" s="3"/>
      <c r="L158" s="3"/>
      <c r="N158" s="5"/>
      <c r="O158" s="5"/>
      <c r="P158" s="5"/>
      <c r="Q158" s="5"/>
      <c r="S158" s="5"/>
      <c r="T158" s="5"/>
      <c r="U158" s="5"/>
      <c r="V158" s="5"/>
      <c r="BY158" s="3"/>
      <c r="BZ158" s="3"/>
      <c r="CC158" s="3"/>
      <c r="CD158" s="3"/>
      <c r="CE158" s="3"/>
      <c r="CF158" s="3"/>
      <c r="CG158" s="3"/>
      <c r="CH158" s="3"/>
      <c r="CI158" s="3"/>
      <c r="CJ158" s="3"/>
      <c r="CL158" s="5"/>
      <c r="CM158" s="5"/>
      <c r="CN158" s="5"/>
      <c r="CO158" s="5"/>
      <c r="CQ158" s="5"/>
      <c r="CR158" s="5"/>
      <c r="CS158" s="5"/>
      <c r="CT158" s="5"/>
    </row>
    <row r="159" spans="1:98" ht="11.25" customHeight="1" x14ac:dyDescent="0.2">
      <c r="A159" s="3"/>
      <c r="B159" s="3"/>
      <c r="D159" s="3"/>
      <c r="E159" s="3"/>
      <c r="F159" s="3"/>
      <c r="G159" s="3"/>
      <c r="H159" s="3"/>
      <c r="I159" s="3"/>
      <c r="J159" s="3"/>
      <c r="K159" s="3"/>
      <c r="L159" s="3"/>
      <c r="N159" s="5"/>
      <c r="O159" s="5"/>
      <c r="P159" s="5"/>
      <c r="Q159" s="5"/>
      <c r="S159" s="5"/>
      <c r="T159" s="5"/>
      <c r="U159" s="5"/>
      <c r="V159" s="5"/>
      <c r="BY159" s="3"/>
      <c r="BZ159" s="3"/>
      <c r="CC159" s="3"/>
      <c r="CD159" s="3"/>
      <c r="CE159" s="3"/>
      <c r="CF159" s="3"/>
      <c r="CG159" s="3"/>
      <c r="CH159" s="3"/>
      <c r="CI159" s="3"/>
      <c r="CJ159" s="3"/>
      <c r="CL159" s="5"/>
      <c r="CM159" s="5"/>
      <c r="CN159" s="5"/>
      <c r="CO159" s="5"/>
      <c r="CQ159" s="5"/>
      <c r="CR159" s="5"/>
      <c r="CS159" s="5"/>
      <c r="CT159" s="5"/>
    </row>
    <row r="160" spans="1:98" ht="11.25" customHeight="1" x14ac:dyDescent="0.2">
      <c r="A160" s="3"/>
      <c r="B160" s="3"/>
      <c r="D160" s="3"/>
      <c r="E160" s="3"/>
      <c r="F160" s="3"/>
      <c r="G160" s="3"/>
      <c r="H160" s="3"/>
      <c r="I160" s="3"/>
      <c r="J160" s="3"/>
      <c r="K160" s="3"/>
      <c r="L160" s="3"/>
      <c r="N160" s="5"/>
      <c r="O160" s="5"/>
      <c r="P160" s="5"/>
      <c r="Q160" s="5"/>
      <c r="S160" s="5"/>
      <c r="T160" s="5"/>
      <c r="U160" s="5"/>
      <c r="V160" s="5"/>
      <c r="BY160" s="3"/>
      <c r="BZ160" s="3"/>
      <c r="CC160" s="3"/>
      <c r="CD160" s="3"/>
      <c r="CE160" s="3"/>
      <c r="CF160" s="3"/>
      <c r="CG160" s="3"/>
      <c r="CH160" s="3"/>
      <c r="CI160" s="3"/>
      <c r="CJ160" s="3"/>
      <c r="CL160" s="5"/>
      <c r="CM160" s="5"/>
      <c r="CN160" s="5"/>
      <c r="CO160" s="5"/>
      <c r="CQ160" s="5"/>
      <c r="CR160" s="5"/>
      <c r="CS160" s="5"/>
      <c r="CT160" s="5"/>
    </row>
    <row r="161" spans="1:98" ht="11.25" customHeight="1" x14ac:dyDescent="0.2">
      <c r="A161" s="3"/>
      <c r="B161" s="3"/>
      <c r="D161" s="3"/>
      <c r="E161" s="3"/>
      <c r="F161" s="3"/>
      <c r="G161" s="3"/>
      <c r="H161" s="3"/>
      <c r="I161" s="3"/>
      <c r="J161" s="3"/>
      <c r="K161" s="3"/>
      <c r="L161" s="3"/>
      <c r="N161" s="5"/>
      <c r="O161" s="5"/>
      <c r="P161" s="5"/>
      <c r="Q161" s="5"/>
      <c r="S161" s="5"/>
      <c r="T161" s="5"/>
      <c r="U161" s="5"/>
      <c r="V161" s="5"/>
      <c r="BY161" s="3"/>
      <c r="BZ161" s="3"/>
      <c r="CC161" s="3"/>
      <c r="CD161" s="3"/>
      <c r="CE161" s="3"/>
      <c r="CF161" s="3"/>
      <c r="CG161" s="3"/>
      <c r="CH161" s="3"/>
      <c r="CI161" s="3"/>
      <c r="CJ161" s="3"/>
      <c r="CL161" s="5"/>
      <c r="CM161" s="5"/>
      <c r="CN161" s="5"/>
      <c r="CO161" s="5"/>
      <c r="CQ161" s="5"/>
      <c r="CR161" s="5"/>
      <c r="CS161" s="5"/>
      <c r="CT161" s="5"/>
    </row>
    <row r="162" spans="1:98" ht="11.25" customHeight="1" x14ac:dyDescent="0.2">
      <c r="A162" s="3"/>
      <c r="B162" s="3"/>
      <c r="D162" s="3"/>
      <c r="E162" s="3"/>
      <c r="F162" s="3"/>
      <c r="G162" s="3"/>
      <c r="H162" s="3"/>
      <c r="I162" s="3"/>
      <c r="J162" s="3"/>
      <c r="K162" s="3"/>
      <c r="L162" s="3"/>
      <c r="N162" s="5"/>
      <c r="O162" s="5"/>
      <c r="P162" s="5"/>
      <c r="Q162" s="5"/>
      <c r="S162" s="5"/>
      <c r="T162" s="5"/>
      <c r="U162" s="5"/>
      <c r="V162" s="5"/>
      <c r="BY162" s="3"/>
      <c r="BZ162" s="3"/>
      <c r="CC162" s="3"/>
      <c r="CD162" s="3"/>
      <c r="CE162" s="3"/>
      <c r="CF162" s="3"/>
      <c r="CG162" s="3"/>
      <c r="CH162" s="3"/>
      <c r="CI162" s="3"/>
      <c r="CJ162" s="3"/>
      <c r="CL162" s="5"/>
      <c r="CM162" s="5"/>
      <c r="CN162" s="5"/>
      <c r="CO162" s="5"/>
      <c r="CQ162" s="5"/>
      <c r="CR162" s="5"/>
      <c r="CS162" s="5"/>
      <c r="CT162" s="5"/>
    </row>
    <row r="163" spans="1:98" ht="11.25" customHeight="1" x14ac:dyDescent="0.2">
      <c r="A163" s="3"/>
      <c r="B163" s="3"/>
      <c r="D163" s="3"/>
      <c r="E163" s="3"/>
      <c r="F163" s="3"/>
      <c r="G163" s="3"/>
      <c r="H163" s="3"/>
      <c r="I163" s="3"/>
      <c r="J163" s="3"/>
      <c r="K163" s="3"/>
      <c r="L163" s="3"/>
      <c r="N163" s="5"/>
      <c r="O163" s="5"/>
      <c r="P163" s="5"/>
      <c r="Q163" s="5"/>
      <c r="S163" s="5"/>
      <c r="T163" s="5"/>
      <c r="U163" s="5"/>
      <c r="V163" s="5"/>
      <c r="BY163" s="3"/>
      <c r="BZ163" s="3"/>
      <c r="CC163" s="3"/>
      <c r="CD163" s="3"/>
      <c r="CE163" s="3"/>
      <c r="CF163" s="3"/>
      <c r="CG163" s="3"/>
      <c r="CH163" s="3"/>
      <c r="CI163" s="3"/>
      <c r="CJ163" s="3"/>
      <c r="CL163" s="5"/>
      <c r="CM163" s="5"/>
      <c r="CN163" s="5"/>
      <c r="CO163" s="5"/>
      <c r="CQ163" s="5"/>
      <c r="CR163" s="5"/>
      <c r="CS163" s="5"/>
      <c r="CT163" s="5"/>
    </row>
    <row r="164" spans="1:98" ht="11.25" customHeight="1" x14ac:dyDescent="0.2">
      <c r="A164" s="3"/>
      <c r="B164" s="3"/>
      <c r="D164" s="3"/>
      <c r="E164" s="3"/>
      <c r="F164" s="3"/>
      <c r="G164" s="3"/>
      <c r="H164" s="3"/>
      <c r="I164" s="3"/>
      <c r="J164" s="3"/>
      <c r="K164" s="3"/>
      <c r="L164" s="3"/>
      <c r="N164" s="5"/>
      <c r="O164" s="5"/>
      <c r="P164" s="5"/>
      <c r="Q164" s="5"/>
      <c r="S164" s="5"/>
      <c r="T164" s="5"/>
      <c r="U164" s="5"/>
      <c r="V164" s="5"/>
      <c r="BY164" s="3"/>
      <c r="BZ164" s="3"/>
      <c r="CC164" s="3"/>
      <c r="CD164" s="3"/>
      <c r="CE164" s="3"/>
      <c r="CF164" s="3"/>
      <c r="CG164" s="3"/>
      <c r="CH164" s="3"/>
      <c r="CI164" s="3"/>
      <c r="CJ164" s="3"/>
      <c r="CL164" s="5"/>
      <c r="CM164" s="5"/>
      <c r="CN164" s="5"/>
      <c r="CO164" s="5"/>
      <c r="CQ164" s="5"/>
      <c r="CR164" s="5"/>
      <c r="CS164" s="5"/>
      <c r="CT164" s="5"/>
    </row>
    <row r="165" spans="1:98" ht="11.25" customHeight="1" x14ac:dyDescent="0.2">
      <c r="A165" s="3"/>
      <c r="B165" s="3"/>
      <c r="D165" s="3"/>
      <c r="E165" s="3"/>
      <c r="F165" s="3"/>
      <c r="G165" s="3"/>
      <c r="H165" s="3"/>
      <c r="I165" s="3"/>
      <c r="J165" s="3"/>
      <c r="K165" s="3"/>
      <c r="L165" s="3"/>
      <c r="N165" s="5"/>
      <c r="O165" s="5"/>
      <c r="P165" s="5"/>
      <c r="Q165" s="5"/>
      <c r="S165" s="5"/>
      <c r="T165" s="5"/>
      <c r="U165" s="5"/>
      <c r="V165" s="5"/>
      <c r="BY165" s="3"/>
      <c r="BZ165" s="3"/>
      <c r="CC165" s="3"/>
      <c r="CD165" s="3"/>
      <c r="CE165" s="3"/>
      <c r="CF165" s="3"/>
      <c r="CG165" s="3"/>
      <c r="CH165" s="3"/>
      <c r="CI165" s="3"/>
      <c r="CJ165" s="3"/>
      <c r="CL165" s="5"/>
      <c r="CM165" s="5"/>
      <c r="CN165" s="5"/>
      <c r="CO165" s="5"/>
      <c r="CQ165" s="5"/>
      <c r="CR165" s="5"/>
      <c r="CS165" s="5"/>
      <c r="CT165" s="5"/>
    </row>
    <row r="166" spans="1:98" ht="11.25" customHeight="1" x14ac:dyDescent="0.2">
      <c r="A166" s="3"/>
      <c r="B166" s="3"/>
      <c r="D166" s="3"/>
      <c r="E166" s="3"/>
      <c r="F166" s="3"/>
      <c r="G166" s="3"/>
      <c r="H166" s="3"/>
      <c r="I166" s="3"/>
      <c r="J166" s="3"/>
      <c r="K166" s="3"/>
      <c r="L166" s="3"/>
      <c r="N166" s="5"/>
      <c r="O166" s="5"/>
      <c r="P166" s="5"/>
      <c r="Q166" s="5"/>
      <c r="S166" s="5"/>
      <c r="T166" s="5"/>
      <c r="U166" s="5"/>
      <c r="V166" s="5"/>
      <c r="BY166" s="3"/>
      <c r="BZ166" s="3"/>
      <c r="CC166" s="3"/>
      <c r="CD166" s="3"/>
      <c r="CE166" s="3"/>
      <c r="CF166" s="3"/>
      <c r="CG166" s="3"/>
      <c r="CH166" s="3"/>
      <c r="CI166" s="3"/>
      <c r="CJ166" s="3"/>
      <c r="CL166" s="5"/>
      <c r="CM166" s="5"/>
      <c r="CN166" s="5"/>
      <c r="CO166" s="5"/>
      <c r="CQ166" s="5"/>
      <c r="CR166" s="5"/>
      <c r="CS166" s="5"/>
      <c r="CT166" s="5"/>
    </row>
  </sheetData>
  <mergeCells count="1500">
    <mergeCell ref="BF1:BI1"/>
    <mergeCell ref="C3:U3"/>
    <mergeCell ref="V3:AN3"/>
    <mergeCell ref="AO3:BG3"/>
    <mergeCell ref="BH3:BZ3"/>
    <mergeCell ref="I4:K4"/>
    <mergeCell ref="M4:O4"/>
    <mergeCell ref="AB4:AD4"/>
    <mergeCell ref="AF4:AH4"/>
    <mergeCell ref="AU4:AW4"/>
    <mergeCell ref="BN5:BP5"/>
    <mergeCell ref="BR5:BT5"/>
    <mergeCell ref="BV5:BY5"/>
    <mergeCell ref="C6:G6"/>
    <mergeCell ref="I6:K6"/>
    <mergeCell ref="M6:O6"/>
    <mergeCell ref="Q6:T6"/>
    <mergeCell ref="V6:Z6"/>
    <mergeCell ref="AB6:AD6"/>
    <mergeCell ref="AF6:AH6"/>
    <mergeCell ref="AJ5:AM5"/>
    <mergeCell ref="AO5:AS5"/>
    <mergeCell ref="AU5:AW5"/>
    <mergeCell ref="AY5:BA5"/>
    <mergeCell ref="BC5:BF5"/>
    <mergeCell ref="BH5:BL5"/>
    <mergeCell ref="AY4:BA4"/>
    <mergeCell ref="BN4:BP4"/>
    <mergeCell ref="BR4:BT4"/>
    <mergeCell ref="C5:G5"/>
    <mergeCell ref="I5:K5"/>
    <mergeCell ref="M5:O5"/>
    <mergeCell ref="Q5:T5"/>
    <mergeCell ref="V5:Z5"/>
    <mergeCell ref="AB5:AD5"/>
    <mergeCell ref="AF5:AH5"/>
    <mergeCell ref="BN7:BP7"/>
    <mergeCell ref="BR7:BT7"/>
    <mergeCell ref="BV7:BY7"/>
    <mergeCell ref="C8:G8"/>
    <mergeCell ref="I8:K8"/>
    <mergeCell ref="M8:O8"/>
    <mergeCell ref="Q8:T8"/>
    <mergeCell ref="V8:Z8"/>
    <mergeCell ref="AB8:AD8"/>
    <mergeCell ref="AF8:AH8"/>
    <mergeCell ref="AJ7:AM7"/>
    <mergeCell ref="AO7:AS7"/>
    <mergeCell ref="AU7:AW7"/>
    <mergeCell ref="AY7:BA7"/>
    <mergeCell ref="BC7:BF7"/>
    <mergeCell ref="BH7:BL7"/>
    <mergeCell ref="BN6:BP6"/>
    <mergeCell ref="BR6:BT6"/>
    <mergeCell ref="BV6:BY6"/>
    <mergeCell ref="C7:G7"/>
    <mergeCell ref="I7:K7"/>
    <mergeCell ref="M7:O7"/>
    <mergeCell ref="Q7:T7"/>
    <mergeCell ref="V7:Z7"/>
    <mergeCell ref="AB7:AD7"/>
    <mergeCell ref="AF7:AH7"/>
    <mergeCell ref="AJ6:AM6"/>
    <mergeCell ref="AO6:AS6"/>
    <mergeCell ref="AU6:AW6"/>
    <mergeCell ref="AY6:BA6"/>
    <mergeCell ref="BC6:BF6"/>
    <mergeCell ref="BH6:BL6"/>
    <mergeCell ref="BN9:BP9"/>
    <mergeCell ref="BR9:BT9"/>
    <mergeCell ref="BV9:BY9"/>
    <mergeCell ref="C10:G10"/>
    <mergeCell ref="I10:K10"/>
    <mergeCell ref="M10:O10"/>
    <mergeCell ref="Q10:T10"/>
    <mergeCell ref="V10:Z10"/>
    <mergeCell ref="AB10:AD10"/>
    <mergeCell ref="AF10:AH10"/>
    <mergeCell ref="AJ9:AM9"/>
    <mergeCell ref="AO9:AS9"/>
    <mergeCell ref="AU9:AW9"/>
    <mergeCell ref="AY9:BA9"/>
    <mergeCell ref="BC9:BF9"/>
    <mergeCell ref="BH9:BL9"/>
    <mergeCell ref="BN8:BP8"/>
    <mergeCell ref="BR8:BT8"/>
    <mergeCell ref="BV8:BY8"/>
    <mergeCell ref="C9:G9"/>
    <mergeCell ref="I9:K9"/>
    <mergeCell ref="M9:O9"/>
    <mergeCell ref="Q9:T9"/>
    <mergeCell ref="V9:Z9"/>
    <mergeCell ref="AB9:AD9"/>
    <mergeCell ref="AF9:AH9"/>
    <mergeCell ref="AJ8:AM8"/>
    <mergeCell ref="AO8:AS8"/>
    <mergeCell ref="AU8:AW8"/>
    <mergeCell ref="AY8:BA8"/>
    <mergeCell ref="BC8:BF8"/>
    <mergeCell ref="BH8:BL8"/>
    <mergeCell ref="BN11:BP11"/>
    <mergeCell ref="BR11:BT11"/>
    <mergeCell ref="BV11:BY11"/>
    <mergeCell ref="Q12:T12"/>
    <mergeCell ref="AJ12:AM12"/>
    <mergeCell ref="BC12:BF12"/>
    <mergeCell ref="BV12:BY12"/>
    <mergeCell ref="AJ11:AM11"/>
    <mergeCell ref="AO11:AS11"/>
    <mergeCell ref="AU11:AW11"/>
    <mergeCell ref="AY11:BA11"/>
    <mergeCell ref="BC11:BF11"/>
    <mergeCell ref="BH11:BL11"/>
    <mergeCell ref="BN10:BP10"/>
    <mergeCell ref="BR10:BT10"/>
    <mergeCell ref="BV10:BY10"/>
    <mergeCell ref="C11:G11"/>
    <mergeCell ref="I11:K11"/>
    <mergeCell ref="M11:O11"/>
    <mergeCell ref="Q11:T11"/>
    <mergeCell ref="V11:Z11"/>
    <mergeCell ref="AB11:AD11"/>
    <mergeCell ref="AF11:AH11"/>
    <mergeCell ref="AJ10:AM10"/>
    <mergeCell ref="AO10:AS10"/>
    <mergeCell ref="AU10:AW10"/>
    <mergeCell ref="AY10:BA10"/>
    <mergeCell ref="BC10:BF10"/>
    <mergeCell ref="BH10:BL10"/>
    <mergeCell ref="AP14:AU14"/>
    <mergeCell ref="AW14:AY14"/>
    <mergeCell ref="BC14:BF14"/>
    <mergeCell ref="BI14:BN14"/>
    <mergeCell ref="BP14:BR14"/>
    <mergeCell ref="BV14:BY14"/>
    <mergeCell ref="D14:I14"/>
    <mergeCell ref="K14:M14"/>
    <mergeCell ref="Q14:T14"/>
    <mergeCell ref="W14:AB14"/>
    <mergeCell ref="AD14:AF14"/>
    <mergeCell ref="AJ14:AM14"/>
    <mergeCell ref="AP13:AU13"/>
    <mergeCell ref="AW13:AY13"/>
    <mergeCell ref="BD13:BF13"/>
    <mergeCell ref="BI13:BN13"/>
    <mergeCell ref="BP13:BR13"/>
    <mergeCell ref="BW13:BY13"/>
    <mergeCell ref="D13:I13"/>
    <mergeCell ref="K13:M13"/>
    <mergeCell ref="R13:T13"/>
    <mergeCell ref="W13:AB13"/>
    <mergeCell ref="AD13:AF13"/>
    <mergeCell ref="AK13:AM13"/>
    <mergeCell ref="BN17:BP17"/>
    <mergeCell ref="BR17:BT17"/>
    <mergeCell ref="C18:G18"/>
    <mergeCell ref="I18:K18"/>
    <mergeCell ref="M18:O18"/>
    <mergeCell ref="Q18:T18"/>
    <mergeCell ref="V18:Z18"/>
    <mergeCell ref="AB18:AD18"/>
    <mergeCell ref="AF18:AH18"/>
    <mergeCell ref="AJ18:AM18"/>
    <mergeCell ref="C16:U16"/>
    <mergeCell ref="V16:AN16"/>
    <mergeCell ref="AO16:BG16"/>
    <mergeCell ref="BH16:BZ16"/>
    <mergeCell ref="I17:K17"/>
    <mergeCell ref="M17:O17"/>
    <mergeCell ref="AB17:AD17"/>
    <mergeCell ref="AF17:AH17"/>
    <mergeCell ref="AU17:AW17"/>
    <mergeCell ref="AY17:BA17"/>
    <mergeCell ref="BR19:BT19"/>
    <mergeCell ref="BV19:BY19"/>
    <mergeCell ref="C20:G20"/>
    <mergeCell ref="I20:K20"/>
    <mergeCell ref="M20:O20"/>
    <mergeCell ref="Q20:T20"/>
    <mergeCell ref="V20:Z20"/>
    <mergeCell ref="AB20:AD20"/>
    <mergeCell ref="AF20:AH20"/>
    <mergeCell ref="AJ20:AM20"/>
    <mergeCell ref="AO19:AS19"/>
    <mergeCell ref="AU19:AW19"/>
    <mergeCell ref="AY19:BA19"/>
    <mergeCell ref="BC19:BF19"/>
    <mergeCell ref="BH19:BL19"/>
    <mergeCell ref="BN19:BP19"/>
    <mergeCell ref="BR18:BT18"/>
    <mergeCell ref="BV18:BY18"/>
    <mergeCell ref="C19:G19"/>
    <mergeCell ref="I19:K19"/>
    <mergeCell ref="M19:O19"/>
    <mergeCell ref="Q19:T19"/>
    <mergeCell ref="V19:Z19"/>
    <mergeCell ref="AB19:AD19"/>
    <mergeCell ref="AF19:AH19"/>
    <mergeCell ref="AJ19:AM19"/>
    <mergeCell ref="AO18:AS18"/>
    <mergeCell ref="AU18:AW18"/>
    <mergeCell ref="AY18:BA18"/>
    <mergeCell ref="BC18:BF18"/>
    <mergeCell ref="BH18:BL18"/>
    <mergeCell ref="BN18:BP18"/>
    <mergeCell ref="BR21:BT21"/>
    <mergeCell ref="BV21:BY21"/>
    <mergeCell ref="C22:G22"/>
    <mergeCell ref="I22:K22"/>
    <mergeCell ref="M22:O22"/>
    <mergeCell ref="Q22:T22"/>
    <mergeCell ref="V22:Z22"/>
    <mergeCell ref="AB22:AD22"/>
    <mergeCell ref="AF22:AH22"/>
    <mergeCell ref="AJ22:AM22"/>
    <mergeCell ref="AO21:AS21"/>
    <mergeCell ref="AU21:AW21"/>
    <mergeCell ref="AY21:BA21"/>
    <mergeCell ref="BC21:BF21"/>
    <mergeCell ref="BH21:BL21"/>
    <mergeCell ref="BN21:BP21"/>
    <mergeCell ref="BR20:BT20"/>
    <mergeCell ref="BV20:BY20"/>
    <mergeCell ref="C21:G21"/>
    <mergeCell ref="I21:K21"/>
    <mergeCell ref="M21:O21"/>
    <mergeCell ref="Q21:T21"/>
    <mergeCell ref="V21:Z21"/>
    <mergeCell ref="AB21:AD21"/>
    <mergeCell ref="AF21:AH21"/>
    <mergeCell ref="AJ21:AM21"/>
    <mergeCell ref="AO20:AS20"/>
    <mergeCell ref="AU20:AW20"/>
    <mergeCell ref="AY20:BA20"/>
    <mergeCell ref="BC20:BF20"/>
    <mergeCell ref="BH20:BL20"/>
    <mergeCell ref="BN20:BP20"/>
    <mergeCell ref="BR23:BT23"/>
    <mergeCell ref="BV23:BY23"/>
    <mergeCell ref="C24:G24"/>
    <mergeCell ref="I24:K24"/>
    <mergeCell ref="M24:O24"/>
    <mergeCell ref="Q24:T24"/>
    <mergeCell ref="V24:Z24"/>
    <mergeCell ref="AB24:AD24"/>
    <mergeCell ref="AF24:AH24"/>
    <mergeCell ref="AJ24:AM24"/>
    <mergeCell ref="AO23:AS23"/>
    <mergeCell ref="AU23:AW23"/>
    <mergeCell ref="AY23:BA23"/>
    <mergeCell ref="BC23:BF23"/>
    <mergeCell ref="BH23:BL23"/>
    <mergeCell ref="BN23:BP23"/>
    <mergeCell ref="BR22:BT22"/>
    <mergeCell ref="BV22:BY22"/>
    <mergeCell ref="C23:G23"/>
    <mergeCell ref="I23:K23"/>
    <mergeCell ref="M23:O23"/>
    <mergeCell ref="Q23:T23"/>
    <mergeCell ref="V23:Z23"/>
    <mergeCell ref="AB23:AD23"/>
    <mergeCell ref="AF23:AH23"/>
    <mergeCell ref="AJ23:AM23"/>
    <mergeCell ref="AO22:AS22"/>
    <mergeCell ref="AU22:AW22"/>
    <mergeCell ref="AY22:BA22"/>
    <mergeCell ref="BC22:BF22"/>
    <mergeCell ref="BH22:BL22"/>
    <mergeCell ref="BN22:BP22"/>
    <mergeCell ref="AP26:AU26"/>
    <mergeCell ref="AW26:AY26"/>
    <mergeCell ref="BD26:BF26"/>
    <mergeCell ref="BI26:BN26"/>
    <mergeCell ref="BP26:BR26"/>
    <mergeCell ref="BW26:BY26"/>
    <mergeCell ref="D26:I26"/>
    <mergeCell ref="K26:M26"/>
    <mergeCell ref="R26:T26"/>
    <mergeCell ref="W26:AB26"/>
    <mergeCell ref="AD26:AF26"/>
    <mergeCell ref="AK26:AM26"/>
    <mergeCell ref="BR24:BT24"/>
    <mergeCell ref="BV24:BY24"/>
    <mergeCell ref="Q25:T25"/>
    <mergeCell ref="AJ25:AM25"/>
    <mergeCell ref="BC25:BF25"/>
    <mergeCell ref="BV25:BY25"/>
    <mergeCell ref="AO24:AS24"/>
    <mergeCell ref="AU24:AW24"/>
    <mergeCell ref="AY24:BA24"/>
    <mergeCell ref="BC24:BF24"/>
    <mergeCell ref="BH24:BL24"/>
    <mergeCell ref="BN24:BP24"/>
    <mergeCell ref="C29:U29"/>
    <mergeCell ref="V29:AN29"/>
    <mergeCell ref="AO29:BG29"/>
    <mergeCell ref="BH29:BZ29"/>
    <mergeCell ref="I30:K30"/>
    <mergeCell ref="M30:O30"/>
    <mergeCell ref="AB30:AD30"/>
    <mergeCell ref="AF30:AH30"/>
    <mergeCell ref="AU30:AW30"/>
    <mergeCell ref="AY30:BA30"/>
    <mergeCell ref="AP27:AU27"/>
    <mergeCell ref="AW27:AY27"/>
    <mergeCell ref="BC27:BF27"/>
    <mergeCell ref="BI27:BN27"/>
    <mergeCell ref="BP27:BR27"/>
    <mergeCell ref="BV27:BY27"/>
    <mergeCell ref="D27:I27"/>
    <mergeCell ref="K27:M27"/>
    <mergeCell ref="Q27:T27"/>
    <mergeCell ref="W27:AB27"/>
    <mergeCell ref="AD27:AF27"/>
    <mergeCell ref="AJ27:AM27"/>
    <mergeCell ref="BR31:BT31"/>
    <mergeCell ref="BV31:BY31"/>
    <mergeCell ref="C32:G32"/>
    <mergeCell ref="I32:K32"/>
    <mergeCell ref="M32:O32"/>
    <mergeCell ref="Q32:T32"/>
    <mergeCell ref="V32:Z32"/>
    <mergeCell ref="AB32:AD32"/>
    <mergeCell ref="AF32:AH32"/>
    <mergeCell ref="AJ32:AM32"/>
    <mergeCell ref="AO31:AS31"/>
    <mergeCell ref="AU31:AW31"/>
    <mergeCell ref="AY31:BA31"/>
    <mergeCell ref="BC31:BF31"/>
    <mergeCell ref="BH31:BL31"/>
    <mergeCell ref="BN31:BP31"/>
    <mergeCell ref="BN30:BP30"/>
    <mergeCell ref="BR30:BT30"/>
    <mergeCell ref="C31:G31"/>
    <mergeCell ref="I31:K31"/>
    <mergeCell ref="M31:O31"/>
    <mergeCell ref="Q31:T31"/>
    <mergeCell ref="V31:Z31"/>
    <mergeCell ref="AB31:AD31"/>
    <mergeCell ref="AF31:AH31"/>
    <mergeCell ref="AJ31:AM31"/>
    <mergeCell ref="BR33:BT33"/>
    <mergeCell ref="BV33:BY33"/>
    <mergeCell ref="C34:G34"/>
    <mergeCell ref="I34:K34"/>
    <mergeCell ref="M34:O34"/>
    <mergeCell ref="Q34:T34"/>
    <mergeCell ref="V34:Z34"/>
    <mergeCell ref="AB34:AD34"/>
    <mergeCell ref="AF34:AH34"/>
    <mergeCell ref="AJ34:AM34"/>
    <mergeCell ref="AO33:AS33"/>
    <mergeCell ref="AU33:AW33"/>
    <mergeCell ref="AY33:BA33"/>
    <mergeCell ref="BC33:BF33"/>
    <mergeCell ref="BH33:BL33"/>
    <mergeCell ref="BN33:BP33"/>
    <mergeCell ref="BR32:BT32"/>
    <mergeCell ref="BV32:BY32"/>
    <mergeCell ref="C33:G33"/>
    <mergeCell ref="I33:K33"/>
    <mergeCell ref="M33:O33"/>
    <mergeCell ref="Q33:T33"/>
    <mergeCell ref="V33:Z33"/>
    <mergeCell ref="AB33:AD33"/>
    <mergeCell ref="AF33:AH33"/>
    <mergeCell ref="AJ33:AM33"/>
    <mergeCell ref="AO32:AS32"/>
    <mergeCell ref="AU32:AW32"/>
    <mergeCell ref="AY32:BA32"/>
    <mergeCell ref="BC32:BF32"/>
    <mergeCell ref="BH32:BL32"/>
    <mergeCell ref="BN32:BP32"/>
    <mergeCell ref="BR35:BT35"/>
    <mergeCell ref="BV35:BY35"/>
    <mergeCell ref="C36:G36"/>
    <mergeCell ref="I36:K36"/>
    <mergeCell ref="M36:O36"/>
    <mergeCell ref="Q36:T36"/>
    <mergeCell ref="V36:Z36"/>
    <mergeCell ref="AB36:AD36"/>
    <mergeCell ref="AF36:AH36"/>
    <mergeCell ref="AJ36:AM36"/>
    <mergeCell ref="AO35:AS35"/>
    <mergeCell ref="AU35:AW35"/>
    <mergeCell ref="AY35:BA35"/>
    <mergeCell ref="BC35:BF35"/>
    <mergeCell ref="BH35:BL35"/>
    <mergeCell ref="BN35:BP35"/>
    <mergeCell ref="BR34:BT34"/>
    <mergeCell ref="BV34:BY34"/>
    <mergeCell ref="C35:G35"/>
    <mergeCell ref="I35:K35"/>
    <mergeCell ref="M35:O35"/>
    <mergeCell ref="Q35:T35"/>
    <mergeCell ref="V35:Z35"/>
    <mergeCell ref="AB35:AD35"/>
    <mergeCell ref="AF35:AH35"/>
    <mergeCell ref="AJ35:AM35"/>
    <mergeCell ref="AO34:AS34"/>
    <mergeCell ref="AU34:AW34"/>
    <mergeCell ref="AY34:BA34"/>
    <mergeCell ref="BC34:BF34"/>
    <mergeCell ref="BH34:BL34"/>
    <mergeCell ref="BN34:BP34"/>
    <mergeCell ref="BR37:BT37"/>
    <mergeCell ref="BV37:BY37"/>
    <mergeCell ref="Q38:T38"/>
    <mergeCell ref="AJ38:AM38"/>
    <mergeCell ref="BC38:BF38"/>
    <mergeCell ref="BV38:BY38"/>
    <mergeCell ref="AO37:AS37"/>
    <mergeCell ref="AU37:AW37"/>
    <mergeCell ref="AY37:BA37"/>
    <mergeCell ref="BC37:BF37"/>
    <mergeCell ref="BH37:BL37"/>
    <mergeCell ref="BN37:BP37"/>
    <mergeCell ref="BR36:BT36"/>
    <mergeCell ref="BV36:BY36"/>
    <mergeCell ref="C37:G37"/>
    <mergeCell ref="I37:K37"/>
    <mergeCell ref="M37:O37"/>
    <mergeCell ref="Q37:T37"/>
    <mergeCell ref="V37:Z37"/>
    <mergeCell ref="AB37:AD37"/>
    <mergeCell ref="AF37:AH37"/>
    <mergeCell ref="AJ37:AM37"/>
    <mergeCell ref="AO36:AS36"/>
    <mergeCell ref="AU36:AW36"/>
    <mergeCell ref="AY36:BA36"/>
    <mergeCell ref="BC36:BF36"/>
    <mergeCell ref="BH36:BL36"/>
    <mergeCell ref="BN36:BP36"/>
    <mergeCell ref="AP40:AU40"/>
    <mergeCell ref="AW40:AY40"/>
    <mergeCell ref="BC40:BF40"/>
    <mergeCell ref="BI40:BN40"/>
    <mergeCell ref="BP40:BR40"/>
    <mergeCell ref="BV40:BY40"/>
    <mergeCell ref="D40:I40"/>
    <mergeCell ref="K40:M40"/>
    <mergeCell ref="Q40:T40"/>
    <mergeCell ref="W40:AB40"/>
    <mergeCell ref="AD40:AF40"/>
    <mergeCell ref="AJ40:AM40"/>
    <mergeCell ref="AP39:AU39"/>
    <mergeCell ref="AW39:AY39"/>
    <mergeCell ref="BD39:BF39"/>
    <mergeCell ref="BI39:BN39"/>
    <mergeCell ref="BP39:BR39"/>
    <mergeCell ref="BW39:BY39"/>
    <mergeCell ref="D39:I39"/>
    <mergeCell ref="K39:M39"/>
    <mergeCell ref="R39:T39"/>
    <mergeCell ref="W39:AB39"/>
    <mergeCell ref="AD39:AF39"/>
    <mergeCell ref="AK39:AM39"/>
    <mergeCell ref="BN43:BP43"/>
    <mergeCell ref="BR43:BT43"/>
    <mergeCell ref="C44:G44"/>
    <mergeCell ref="I44:K44"/>
    <mergeCell ref="M44:O44"/>
    <mergeCell ref="Q44:T44"/>
    <mergeCell ref="V44:Z44"/>
    <mergeCell ref="AB44:AD44"/>
    <mergeCell ref="AF44:AH44"/>
    <mergeCell ref="AJ44:AM44"/>
    <mergeCell ref="C42:U42"/>
    <mergeCell ref="V42:AN42"/>
    <mergeCell ref="AO42:BG42"/>
    <mergeCell ref="BH42:BZ42"/>
    <mergeCell ref="I43:K43"/>
    <mergeCell ref="M43:O43"/>
    <mergeCell ref="AB43:AD43"/>
    <mergeCell ref="AF43:AH43"/>
    <mergeCell ref="AU43:AW43"/>
    <mergeCell ref="AY43:BA43"/>
    <mergeCell ref="BR45:BT45"/>
    <mergeCell ref="BV45:BY45"/>
    <mergeCell ref="C46:G46"/>
    <mergeCell ref="I46:K46"/>
    <mergeCell ref="M46:O46"/>
    <mergeCell ref="Q46:T46"/>
    <mergeCell ref="V46:Z46"/>
    <mergeCell ref="AB46:AD46"/>
    <mergeCell ref="AF46:AH46"/>
    <mergeCell ref="AJ46:AM46"/>
    <mergeCell ref="AO45:AS45"/>
    <mergeCell ref="AU45:AW45"/>
    <mergeCell ref="AY45:BA45"/>
    <mergeCell ref="BC45:BF45"/>
    <mergeCell ref="BH45:BL45"/>
    <mergeCell ref="BN45:BP45"/>
    <mergeCell ref="BR44:BT44"/>
    <mergeCell ref="BV44:BY44"/>
    <mergeCell ref="C45:G45"/>
    <mergeCell ref="I45:K45"/>
    <mergeCell ref="M45:O45"/>
    <mergeCell ref="Q45:T45"/>
    <mergeCell ref="V45:Z45"/>
    <mergeCell ref="AB45:AD45"/>
    <mergeCell ref="AF45:AH45"/>
    <mergeCell ref="AJ45:AM45"/>
    <mergeCell ref="AO44:AS44"/>
    <mergeCell ref="AU44:AW44"/>
    <mergeCell ref="AY44:BA44"/>
    <mergeCell ref="BC44:BF44"/>
    <mergeCell ref="BH44:BL44"/>
    <mergeCell ref="BN44:BP44"/>
    <mergeCell ref="BR47:BT47"/>
    <mergeCell ref="BV47:BY47"/>
    <mergeCell ref="C48:G48"/>
    <mergeCell ref="I48:K48"/>
    <mergeCell ref="M48:O48"/>
    <mergeCell ref="Q48:T48"/>
    <mergeCell ref="V48:Z48"/>
    <mergeCell ref="AB48:AD48"/>
    <mergeCell ref="AF48:AH48"/>
    <mergeCell ref="AJ48:AM48"/>
    <mergeCell ref="AO47:AS47"/>
    <mergeCell ref="AU47:AW47"/>
    <mergeCell ref="AY47:BA47"/>
    <mergeCell ref="BC47:BF47"/>
    <mergeCell ref="BH47:BL47"/>
    <mergeCell ref="BN47:BP47"/>
    <mergeCell ref="BR46:BT46"/>
    <mergeCell ref="BV46:BY46"/>
    <mergeCell ref="C47:G47"/>
    <mergeCell ref="I47:K47"/>
    <mergeCell ref="M47:O47"/>
    <mergeCell ref="Q47:T47"/>
    <mergeCell ref="V47:Z47"/>
    <mergeCell ref="AB47:AD47"/>
    <mergeCell ref="AF47:AH47"/>
    <mergeCell ref="AJ47:AM47"/>
    <mergeCell ref="AO46:AS46"/>
    <mergeCell ref="AU46:AW46"/>
    <mergeCell ref="AY46:BA46"/>
    <mergeCell ref="BC46:BF46"/>
    <mergeCell ref="BH46:BL46"/>
    <mergeCell ref="BN46:BP46"/>
    <mergeCell ref="BR49:BT49"/>
    <mergeCell ref="BV49:BY49"/>
    <mergeCell ref="C50:G50"/>
    <mergeCell ref="I50:K50"/>
    <mergeCell ref="M50:O50"/>
    <mergeCell ref="Q50:T50"/>
    <mergeCell ref="V50:Z50"/>
    <mergeCell ref="AB50:AD50"/>
    <mergeCell ref="AF50:AH50"/>
    <mergeCell ref="AJ50:AM50"/>
    <mergeCell ref="AO49:AS49"/>
    <mergeCell ref="AU49:AW49"/>
    <mergeCell ref="AY49:BA49"/>
    <mergeCell ref="BC49:BF49"/>
    <mergeCell ref="BH49:BL49"/>
    <mergeCell ref="BN49:BP49"/>
    <mergeCell ref="BR48:BT48"/>
    <mergeCell ref="BV48:BY48"/>
    <mergeCell ref="C49:G49"/>
    <mergeCell ref="I49:K49"/>
    <mergeCell ref="M49:O49"/>
    <mergeCell ref="Q49:T49"/>
    <mergeCell ref="V49:Z49"/>
    <mergeCell ref="AB49:AD49"/>
    <mergeCell ref="AF49:AH49"/>
    <mergeCell ref="AJ49:AM49"/>
    <mergeCell ref="AO48:AS48"/>
    <mergeCell ref="AU48:AW48"/>
    <mergeCell ref="AY48:BA48"/>
    <mergeCell ref="BC48:BF48"/>
    <mergeCell ref="BH48:BL48"/>
    <mergeCell ref="BN48:BP48"/>
    <mergeCell ref="AP52:AU52"/>
    <mergeCell ref="AW52:AY52"/>
    <mergeCell ref="BD52:BF52"/>
    <mergeCell ref="BI52:BN52"/>
    <mergeCell ref="BP52:BR52"/>
    <mergeCell ref="BW52:BY52"/>
    <mergeCell ref="D52:I52"/>
    <mergeCell ref="K52:M52"/>
    <mergeCell ref="R52:T52"/>
    <mergeCell ref="W52:AB52"/>
    <mergeCell ref="AD52:AF52"/>
    <mergeCell ref="AK52:AM52"/>
    <mergeCell ref="BR50:BT50"/>
    <mergeCell ref="BV50:BY50"/>
    <mergeCell ref="Q51:T51"/>
    <mergeCell ref="AJ51:AM51"/>
    <mergeCell ref="BC51:BF51"/>
    <mergeCell ref="BV51:BY51"/>
    <mergeCell ref="AO50:AS50"/>
    <mergeCell ref="AU50:AW50"/>
    <mergeCell ref="AY50:BA50"/>
    <mergeCell ref="BC50:BF50"/>
    <mergeCell ref="BH50:BL50"/>
    <mergeCell ref="BN50:BP50"/>
    <mergeCell ref="AQ57:AX57"/>
    <mergeCell ref="AZ57:BC57"/>
    <mergeCell ref="BD57:BG57"/>
    <mergeCell ref="BI57:BP57"/>
    <mergeCell ref="BR57:BY57"/>
    <mergeCell ref="C58:I58"/>
    <mergeCell ref="K58:O58"/>
    <mergeCell ref="Q58:T58"/>
    <mergeCell ref="U58:AA58"/>
    <mergeCell ref="AC58:AH58"/>
    <mergeCell ref="C57:I57"/>
    <mergeCell ref="K57:O57"/>
    <mergeCell ref="Q57:T57"/>
    <mergeCell ref="U57:AA57"/>
    <mergeCell ref="AC57:AH57"/>
    <mergeCell ref="AI57:AN57"/>
    <mergeCell ref="AP53:AU53"/>
    <mergeCell ref="AW53:AY53"/>
    <mergeCell ref="BC53:BF53"/>
    <mergeCell ref="BI53:BN53"/>
    <mergeCell ref="BP53:BR53"/>
    <mergeCell ref="BV53:BY53"/>
    <mergeCell ref="D53:I53"/>
    <mergeCell ref="K53:M53"/>
    <mergeCell ref="Q53:T53"/>
    <mergeCell ref="W53:AB53"/>
    <mergeCell ref="AD53:AF53"/>
    <mergeCell ref="AJ53:AM53"/>
    <mergeCell ref="BE59:BG59"/>
    <mergeCell ref="BI59:BP59"/>
    <mergeCell ref="BR59:BY59"/>
    <mergeCell ref="C60:I60"/>
    <mergeCell ref="K60:O60"/>
    <mergeCell ref="Q60:T60"/>
    <mergeCell ref="U60:AA60"/>
    <mergeCell ref="AC60:AH60"/>
    <mergeCell ref="AI60:AN60"/>
    <mergeCell ref="AO60:AP60"/>
    <mergeCell ref="BT58:BY58"/>
    <mergeCell ref="C59:I59"/>
    <mergeCell ref="K59:O59"/>
    <mergeCell ref="Q59:T59"/>
    <mergeCell ref="U59:AA59"/>
    <mergeCell ref="AC59:AH59"/>
    <mergeCell ref="AI59:AN59"/>
    <mergeCell ref="AO59:AP59"/>
    <mergeCell ref="AQ59:AX59"/>
    <mergeCell ref="AZ59:BC59"/>
    <mergeCell ref="AI58:AN58"/>
    <mergeCell ref="AQ58:AX58"/>
    <mergeCell ref="AZ58:BC58"/>
    <mergeCell ref="BE58:BG58"/>
    <mergeCell ref="BI58:BP58"/>
    <mergeCell ref="BR58:BS58"/>
    <mergeCell ref="AO61:AP61"/>
    <mergeCell ref="AQ61:AX61"/>
    <mergeCell ref="AZ61:BC61"/>
    <mergeCell ref="BE61:BG61"/>
    <mergeCell ref="BI61:BY61"/>
    <mergeCell ref="C62:I62"/>
    <mergeCell ref="K62:O62"/>
    <mergeCell ref="Q62:T62"/>
    <mergeCell ref="U62:AA62"/>
    <mergeCell ref="AC62:AH62"/>
    <mergeCell ref="AQ60:AX60"/>
    <mergeCell ref="AZ60:BC60"/>
    <mergeCell ref="BE60:BG60"/>
    <mergeCell ref="BI60:BY60"/>
    <mergeCell ref="C61:I61"/>
    <mergeCell ref="K61:O61"/>
    <mergeCell ref="Q61:T61"/>
    <mergeCell ref="U61:AA61"/>
    <mergeCell ref="AC61:AH61"/>
    <mergeCell ref="AI61:AN61"/>
    <mergeCell ref="AZ63:BC63"/>
    <mergeCell ref="BE63:BG63"/>
    <mergeCell ref="BI63:BY63"/>
    <mergeCell ref="C64:I64"/>
    <mergeCell ref="K64:O64"/>
    <mergeCell ref="Q64:T64"/>
    <mergeCell ref="U64:AA64"/>
    <mergeCell ref="AC64:AH64"/>
    <mergeCell ref="AI64:AN64"/>
    <mergeCell ref="AO64:AP64"/>
    <mergeCell ref="BL62:BS62"/>
    <mergeCell ref="BT62:BY62"/>
    <mergeCell ref="C63:I63"/>
    <mergeCell ref="K63:O63"/>
    <mergeCell ref="Q63:T63"/>
    <mergeCell ref="U63:AA63"/>
    <mergeCell ref="AC63:AH63"/>
    <mergeCell ref="AI63:AN63"/>
    <mergeCell ref="AO63:AP63"/>
    <mergeCell ref="AQ63:AX63"/>
    <mergeCell ref="AI62:AN62"/>
    <mergeCell ref="AO62:AP62"/>
    <mergeCell ref="AQ62:AX62"/>
    <mergeCell ref="AZ62:BC62"/>
    <mergeCell ref="BE62:BG62"/>
    <mergeCell ref="BI62:BK62"/>
    <mergeCell ref="BI65:BY65"/>
    <mergeCell ref="C66:I66"/>
    <mergeCell ref="K66:O66"/>
    <mergeCell ref="T66:AH66"/>
    <mergeCell ref="AI66:AN66"/>
    <mergeCell ref="AO66:AP66"/>
    <mergeCell ref="AQ66:AX66"/>
    <mergeCell ref="AZ66:BC66"/>
    <mergeCell ref="BE66:BG66"/>
    <mergeCell ref="BI66:BK66"/>
    <mergeCell ref="C65:I65"/>
    <mergeCell ref="K65:O65"/>
    <mergeCell ref="AO65:AP65"/>
    <mergeCell ref="AQ65:AX65"/>
    <mergeCell ref="AZ65:BC65"/>
    <mergeCell ref="BE65:BG65"/>
    <mergeCell ref="AQ64:AX64"/>
    <mergeCell ref="AZ64:BC64"/>
    <mergeCell ref="BE64:BG64"/>
    <mergeCell ref="BI64:BK64"/>
    <mergeCell ref="BL64:BS64"/>
    <mergeCell ref="BT64:BY64"/>
    <mergeCell ref="BI67:BY67"/>
    <mergeCell ref="C68:I68"/>
    <mergeCell ref="K68:O68"/>
    <mergeCell ref="T68:AH68"/>
    <mergeCell ref="AI68:AN68"/>
    <mergeCell ref="AP68:AW68"/>
    <mergeCell ref="AX68:BA68"/>
    <mergeCell ref="BB68:BG68"/>
    <mergeCell ref="BI68:BK68"/>
    <mergeCell ref="BL68:BS68"/>
    <mergeCell ref="BL66:BS66"/>
    <mergeCell ref="BT66:BY66"/>
    <mergeCell ref="C67:I67"/>
    <mergeCell ref="K67:O67"/>
    <mergeCell ref="T67:AH67"/>
    <mergeCell ref="AI67:AN67"/>
    <mergeCell ref="AO67:AP67"/>
    <mergeCell ref="AQ67:AX67"/>
    <mergeCell ref="AZ67:BC67"/>
    <mergeCell ref="BE67:BG67"/>
    <mergeCell ref="BL70:BS70"/>
    <mergeCell ref="BT70:BY70"/>
    <mergeCell ref="AS71:BE71"/>
    <mergeCell ref="BI71:BS71"/>
    <mergeCell ref="BT71:BY71"/>
    <mergeCell ref="Q73:AL73"/>
    <mergeCell ref="BF73:BI73"/>
    <mergeCell ref="C70:J70"/>
    <mergeCell ref="K70:O70"/>
    <mergeCell ref="T70:AH70"/>
    <mergeCell ref="AI70:AN70"/>
    <mergeCell ref="AS70:BE70"/>
    <mergeCell ref="BI70:BK70"/>
    <mergeCell ref="BT68:BY68"/>
    <mergeCell ref="C69:J69"/>
    <mergeCell ref="K69:O69"/>
    <mergeCell ref="T69:AH69"/>
    <mergeCell ref="AI69:AN69"/>
    <mergeCell ref="AP69:AW69"/>
    <mergeCell ref="AX69:BA69"/>
    <mergeCell ref="BB69:BG69"/>
    <mergeCell ref="BI69:BY69"/>
    <mergeCell ref="AY76:BB76"/>
    <mergeCell ref="BC76:BD76"/>
    <mergeCell ref="BE76:BQ76"/>
    <mergeCell ref="BR76:BU76"/>
    <mergeCell ref="BW76:BZ76"/>
    <mergeCell ref="C77:D77"/>
    <mergeCell ref="E77:S77"/>
    <mergeCell ref="T77:W77"/>
    <mergeCell ref="Y77:AB77"/>
    <mergeCell ref="AC77:AD77"/>
    <mergeCell ref="C75:AB75"/>
    <mergeCell ref="AC75:BB75"/>
    <mergeCell ref="BC75:BZ75"/>
    <mergeCell ref="C76:D76"/>
    <mergeCell ref="E76:S76"/>
    <mergeCell ref="T76:W76"/>
    <mergeCell ref="Y76:AB76"/>
    <mergeCell ref="AC76:AD76"/>
    <mergeCell ref="AE76:AS76"/>
    <mergeCell ref="AT76:AW76"/>
    <mergeCell ref="AT79:AW79"/>
    <mergeCell ref="AY79:BB79"/>
    <mergeCell ref="BC79:BD79"/>
    <mergeCell ref="BE79:BQ79"/>
    <mergeCell ref="BR79:BU79"/>
    <mergeCell ref="BW79:BZ79"/>
    <mergeCell ref="C79:D79"/>
    <mergeCell ref="E79:S79"/>
    <mergeCell ref="T79:W79"/>
    <mergeCell ref="Y79:AB79"/>
    <mergeCell ref="AC79:AD79"/>
    <mergeCell ref="AE79:AS79"/>
    <mergeCell ref="BW77:BZ77"/>
    <mergeCell ref="C78:D78"/>
    <mergeCell ref="E78:S78"/>
    <mergeCell ref="T78:W78"/>
    <mergeCell ref="Y78:AB78"/>
    <mergeCell ref="AC78:BB78"/>
    <mergeCell ref="BC78:BD78"/>
    <mergeCell ref="BE78:BQ78"/>
    <mergeCell ref="BR78:BU78"/>
    <mergeCell ref="BW78:BZ78"/>
    <mergeCell ref="AE77:AS77"/>
    <mergeCell ref="AT77:AW77"/>
    <mergeCell ref="AY77:BB77"/>
    <mergeCell ref="BC77:BD77"/>
    <mergeCell ref="BE77:BQ77"/>
    <mergeCell ref="BR77:BU77"/>
    <mergeCell ref="AT81:AW81"/>
    <mergeCell ref="AY81:BB81"/>
    <mergeCell ref="BC81:BD81"/>
    <mergeCell ref="BE81:BQ81"/>
    <mergeCell ref="BR81:BU81"/>
    <mergeCell ref="BW81:BZ81"/>
    <mergeCell ref="C81:D81"/>
    <mergeCell ref="E81:S81"/>
    <mergeCell ref="T81:W81"/>
    <mergeCell ref="Y81:AB81"/>
    <mergeCell ref="AC81:AD81"/>
    <mergeCell ref="AE81:AS81"/>
    <mergeCell ref="AT80:AW80"/>
    <mergeCell ref="AY80:BB80"/>
    <mergeCell ref="BC80:BD80"/>
    <mergeCell ref="BE80:BQ80"/>
    <mergeCell ref="BR80:BU80"/>
    <mergeCell ref="BW80:BZ80"/>
    <mergeCell ref="C80:D80"/>
    <mergeCell ref="E80:S80"/>
    <mergeCell ref="T80:W80"/>
    <mergeCell ref="Y80:AB80"/>
    <mergeCell ref="AC80:AD80"/>
    <mergeCell ref="AE80:AS80"/>
    <mergeCell ref="AT83:AW83"/>
    <mergeCell ref="AY83:BB83"/>
    <mergeCell ref="BC83:BD83"/>
    <mergeCell ref="BE83:BQ83"/>
    <mergeCell ref="BR83:BU83"/>
    <mergeCell ref="BW83:BZ83"/>
    <mergeCell ref="C83:D83"/>
    <mergeCell ref="E83:S83"/>
    <mergeCell ref="T83:W83"/>
    <mergeCell ref="Y83:AB83"/>
    <mergeCell ref="AC83:AD83"/>
    <mergeCell ref="AE83:AS83"/>
    <mergeCell ref="AT82:AW82"/>
    <mergeCell ref="AY82:BB82"/>
    <mergeCell ref="BC82:BD82"/>
    <mergeCell ref="BE82:BQ82"/>
    <mergeCell ref="BR82:BU82"/>
    <mergeCell ref="BW82:BZ82"/>
    <mergeCell ref="C82:D82"/>
    <mergeCell ref="E82:S82"/>
    <mergeCell ref="T82:W82"/>
    <mergeCell ref="Y82:AB82"/>
    <mergeCell ref="AC82:AD82"/>
    <mergeCell ref="AE82:AS82"/>
    <mergeCell ref="C85:AB85"/>
    <mergeCell ref="AC85:AD85"/>
    <mergeCell ref="AE85:AS85"/>
    <mergeCell ref="AT85:AW85"/>
    <mergeCell ref="AY85:BB85"/>
    <mergeCell ref="BC85:BZ85"/>
    <mergeCell ref="AT84:AW84"/>
    <mergeCell ref="AY84:BB84"/>
    <mergeCell ref="BC84:BD84"/>
    <mergeCell ref="BE84:BQ84"/>
    <mergeCell ref="BR84:BU84"/>
    <mergeCell ref="BW84:BZ84"/>
    <mergeCell ref="C84:D84"/>
    <mergeCell ref="E84:S84"/>
    <mergeCell ref="T84:W84"/>
    <mergeCell ref="Y84:AB84"/>
    <mergeCell ref="AC84:AD84"/>
    <mergeCell ref="AE84:AS84"/>
    <mergeCell ref="AT87:AW87"/>
    <mergeCell ref="AY87:BB87"/>
    <mergeCell ref="BC87:BD87"/>
    <mergeCell ref="BE87:BQ87"/>
    <mergeCell ref="BR87:BU87"/>
    <mergeCell ref="BW87:BZ87"/>
    <mergeCell ref="C87:D87"/>
    <mergeCell ref="E87:S87"/>
    <mergeCell ref="T87:W87"/>
    <mergeCell ref="Y87:AB87"/>
    <mergeCell ref="AC87:AD87"/>
    <mergeCell ref="AE87:AS87"/>
    <mergeCell ref="AT86:AW86"/>
    <mergeCell ref="AY86:BB86"/>
    <mergeCell ref="BC86:BD86"/>
    <mergeCell ref="BE86:BQ86"/>
    <mergeCell ref="BR86:BU86"/>
    <mergeCell ref="BW86:BZ86"/>
    <mergeCell ref="C86:D86"/>
    <mergeCell ref="E86:S86"/>
    <mergeCell ref="T86:W86"/>
    <mergeCell ref="Y86:AB86"/>
    <mergeCell ref="AC86:AD86"/>
    <mergeCell ref="AE86:AS86"/>
    <mergeCell ref="AT89:AW89"/>
    <mergeCell ref="AY89:BB89"/>
    <mergeCell ref="BC89:BD89"/>
    <mergeCell ref="BE89:BQ89"/>
    <mergeCell ref="BR89:BU89"/>
    <mergeCell ref="BW89:BZ89"/>
    <mergeCell ref="C89:D89"/>
    <mergeCell ref="E89:S89"/>
    <mergeCell ref="T89:W89"/>
    <mergeCell ref="Y89:AB89"/>
    <mergeCell ref="AC89:AD89"/>
    <mergeCell ref="AE89:AS89"/>
    <mergeCell ref="AT88:AW88"/>
    <mergeCell ref="AY88:BB88"/>
    <mergeCell ref="BC88:BD88"/>
    <mergeCell ref="BE88:BQ88"/>
    <mergeCell ref="BR88:BU88"/>
    <mergeCell ref="BW88:BZ88"/>
    <mergeCell ref="C88:D88"/>
    <mergeCell ref="E88:S88"/>
    <mergeCell ref="T88:W88"/>
    <mergeCell ref="Y88:AB88"/>
    <mergeCell ref="AC88:AD88"/>
    <mergeCell ref="AE88:AS88"/>
    <mergeCell ref="AT91:AW91"/>
    <mergeCell ref="AY91:BB91"/>
    <mergeCell ref="BC91:BD91"/>
    <mergeCell ref="BE91:BQ91"/>
    <mergeCell ref="BR91:BU91"/>
    <mergeCell ref="BW91:BZ91"/>
    <mergeCell ref="C91:D91"/>
    <mergeCell ref="E91:S91"/>
    <mergeCell ref="T91:W91"/>
    <mergeCell ref="Y91:AB91"/>
    <mergeCell ref="AC91:AD91"/>
    <mergeCell ref="AE91:AS91"/>
    <mergeCell ref="AT90:AW90"/>
    <mergeCell ref="AY90:BB90"/>
    <mergeCell ref="BC90:BD90"/>
    <mergeCell ref="BE90:BQ90"/>
    <mergeCell ref="BR90:BU90"/>
    <mergeCell ref="BW90:BZ90"/>
    <mergeCell ref="C90:D90"/>
    <mergeCell ref="E90:S90"/>
    <mergeCell ref="T90:W90"/>
    <mergeCell ref="Y90:AB90"/>
    <mergeCell ref="AC90:AD90"/>
    <mergeCell ref="AE90:AS90"/>
    <mergeCell ref="AT93:AW93"/>
    <mergeCell ref="AY93:BB93"/>
    <mergeCell ref="BC93:BD93"/>
    <mergeCell ref="BE93:BQ93"/>
    <mergeCell ref="BR93:BU93"/>
    <mergeCell ref="BW93:BZ93"/>
    <mergeCell ref="C93:D93"/>
    <mergeCell ref="E93:S93"/>
    <mergeCell ref="T93:W93"/>
    <mergeCell ref="Y93:AB93"/>
    <mergeCell ref="AC93:AD93"/>
    <mergeCell ref="AE93:AS93"/>
    <mergeCell ref="AT92:AW92"/>
    <mergeCell ref="AY92:BB92"/>
    <mergeCell ref="BC92:BD92"/>
    <mergeCell ref="BE92:BQ92"/>
    <mergeCell ref="BR92:BU92"/>
    <mergeCell ref="BW92:BZ92"/>
    <mergeCell ref="C92:D92"/>
    <mergeCell ref="E92:S92"/>
    <mergeCell ref="T92:W92"/>
    <mergeCell ref="Y92:AB92"/>
    <mergeCell ref="AC92:AD92"/>
    <mergeCell ref="AE92:AS92"/>
    <mergeCell ref="BE95:BQ95"/>
    <mergeCell ref="BR95:BU95"/>
    <mergeCell ref="BW95:BZ95"/>
    <mergeCell ref="C96:D96"/>
    <mergeCell ref="E96:S96"/>
    <mergeCell ref="T96:W96"/>
    <mergeCell ref="Y96:AB96"/>
    <mergeCell ref="AC96:AD96"/>
    <mergeCell ref="AE96:AS96"/>
    <mergeCell ref="AT96:AW96"/>
    <mergeCell ref="C95:D95"/>
    <mergeCell ref="E95:S95"/>
    <mergeCell ref="T95:W95"/>
    <mergeCell ref="Y95:AB95"/>
    <mergeCell ref="AC95:BB95"/>
    <mergeCell ref="BC95:BD95"/>
    <mergeCell ref="AT94:AW94"/>
    <mergeCell ref="AY94:BB94"/>
    <mergeCell ref="BC94:BD94"/>
    <mergeCell ref="BE94:BQ94"/>
    <mergeCell ref="BR94:BU94"/>
    <mergeCell ref="BW94:BZ94"/>
    <mergeCell ref="C94:D94"/>
    <mergeCell ref="E94:S94"/>
    <mergeCell ref="T94:W94"/>
    <mergeCell ref="Y94:AB94"/>
    <mergeCell ref="AC94:AD94"/>
    <mergeCell ref="AE94:AS94"/>
    <mergeCell ref="AT98:AW98"/>
    <mergeCell ref="AY98:BB98"/>
    <mergeCell ref="BC98:BD98"/>
    <mergeCell ref="BE98:BQ98"/>
    <mergeCell ref="BR98:BU98"/>
    <mergeCell ref="BW98:BZ98"/>
    <mergeCell ref="BC97:BD97"/>
    <mergeCell ref="BE97:BQ97"/>
    <mergeCell ref="BR97:BU97"/>
    <mergeCell ref="BW97:BZ97"/>
    <mergeCell ref="C98:D98"/>
    <mergeCell ref="E98:S98"/>
    <mergeCell ref="T98:W98"/>
    <mergeCell ref="Y98:AB98"/>
    <mergeCell ref="AC98:AD98"/>
    <mergeCell ref="AE98:AS98"/>
    <mergeCell ref="AY96:BB96"/>
    <mergeCell ref="BC96:BD96"/>
    <mergeCell ref="BE96:BQ96"/>
    <mergeCell ref="BR96:BU96"/>
    <mergeCell ref="BW96:BZ96"/>
    <mergeCell ref="C97:AB97"/>
    <mergeCell ref="AC97:AD97"/>
    <mergeCell ref="AE97:AS97"/>
    <mergeCell ref="AT97:AW97"/>
    <mergeCell ref="AY97:BB97"/>
    <mergeCell ref="AT100:AW100"/>
    <mergeCell ref="AY100:BB100"/>
    <mergeCell ref="BC100:BD100"/>
    <mergeCell ref="BE100:BQ100"/>
    <mergeCell ref="BR100:BU100"/>
    <mergeCell ref="BW100:BZ100"/>
    <mergeCell ref="C100:D100"/>
    <mergeCell ref="E100:S100"/>
    <mergeCell ref="T100:W100"/>
    <mergeCell ref="Y100:AB100"/>
    <mergeCell ref="AC100:AD100"/>
    <mergeCell ref="AE100:AS100"/>
    <mergeCell ref="AT99:AW99"/>
    <mergeCell ref="AY99:BB99"/>
    <mergeCell ref="BC99:BD99"/>
    <mergeCell ref="BE99:BQ99"/>
    <mergeCell ref="BR99:BU99"/>
    <mergeCell ref="BW99:BZ99"/>
    <mergeCell ref="C99:D99"/>
    <mergeCell ref="E99:S99"/>
    <mergeCell ref="T99:W99"/>
    <mergeCell ref="Y99:AB99"/>
    <mergeCell ref="AC99:AD99"/>
    <mergeCell ref="AE99:AS99"/>
    <mergeCell ref="AT102:AW102"/>
    <mergeCell ref="AY102:BB102"/>
    <mergeCell ref="BC102:BZ102"/>
    <mergeCell ref="C103:D103"/>
    <mergeCell ref="E103:S103"/>
    <mergeCell ref="T103:W103"/>
    <mergeCell ref="Y103:AB103"/>
    <mergeCell ref="AC103:AD103"/>
    <mergeCell ref="AE103:AS103"/>
    <mergeCell ref="AT103:AW103"/>
    <mergeCell ref="C102:D102"/>
    <mergeCell ref="E102:S102"/>
    <mergeCell ref="T102:W102"/>
    <mergeCell ref="Y102:AB102"/>
    <mergeCell ref="AC102:AD102"/>
    <mergeCell ref="AE102:AS102"/>
    <mergeCell ref="AT101:AW101"/>
    <mergeCell ref="AY101:BB101"/>
    <mergeCell ref="BC101:BD101"/>
    <mergeCell ref="BE101:BQ101"/>
    <mergeCell ref="BR101:BU101"/>
    <mergeCell ref="BW101:BZ101"/>
    <mergeCell ref="C101:D101"/>
    <mergeCell ref="E101:S101"/>
    <mergeCell ref="T101:W101"/>
    <mergeCell ref="Y101:AB101"/>
    <mergeCell ref="AC101:AD101"/>
    <mergeCell ref="AE101:AS101"/>
    <mergeCell ref="BC104:BD104"/>
    <mergeCell ref="BE104:BQ104"/>
    <mergeCell ref="BR104:BU104"/>
    <mergeCell ref="BW104:BZ104"/>
    <mergeCell ref="C105:AB105"/>
    <mergeCell ref="AC105:AD105"/>
    <mergeCell ref="AE105:AS105"/>
    <mergeCell ref="AT105:AW105"/>
    <mergeCell ref="AY105:BB105"/>
    <mergeCell ref="BC105:BD105"/>
    <mergeCell ref="AY103:BB103"/>
    <mergeCell ref="BC103:BD103"/>
    <mergeCell ref="BE103:BQ103"/>
    <mergeCell ref="BR103:BU103"/>
    <mergeCell ref="BW103:BZ103"/>
    <mergeCell ref="C104:D104"/>
    <mergeCell ref="E104:S104"/>
    <mergeCell ref="T104:W104"/>
    <mergeCell ref="Y104:AB104"/>
    <mergeCell ref="AC104:BB104"/>
    <mergeCell ref="AY106:BB106"/>
    <mergeCell ref="BC106:BD106"/>
    <mergeCell ref="BE106:BQ106"/>
    <mergeCell ref="BR106:BU106"/>
    <mergeCell ref="BW106:BZ106"/>
    <mergeCell ref="C107:D107"/>
    <mergeCell ref="E107:S107"/>
    <mergeCell ref="T107:W107"/>
    <mergeCell ref="Y107:AB107"/>
    <mergeCell ref="AC107:AD107"/>
    <mergeCell ref="BE105:BQ105"/>
    <mergeCell ref="BR105:BU105"/>
    <mergeCell ref="BW105:BZ105"/>
    <mergeCell ref="C106:D106"/>
    <mergeCell ref="E106:S106"/>
    <mergeCell ref="T106:W106"/>
    <mergeCell ref="Y106:AB106"/>
    <mergeCell ref="AC106:AD106"/>
    <mergeCell ref="AE106:AS106"/>
    <mergeCell ref="AT106:AW106"/>
    <mergeCell ref="BE108:BQ108"/>
    <mergeCell ref="BR108:BU108"/>
    <mergeCell ref="BW108:BZ108"/>
    <mergeCell ref="C109:D109"/>
    <mergeCell ref="E109:S109"/>
    <mergeCell ref="T109:W109"/>
    <mergeCell ref="Y109:AB109"/>
    <mergeCell ref="AC109:AD109"/>
    <mergeCell ref="AE109:AS109"/>
    <mergeCell ref="AT109:AW109"/>
    <mergeCell ref="BW107:BZ107"/>
    <mergeCell ref="C108:D108"/>
    <mergeCell ref="E108:S108"/>
    <mergeCell ref="T108:W108"/>
    <mergeCell ref="Y108:AB108"/>
    <mergeCell ref="AC108:AD108"/>
    <mergeCell ref="AE108:AS108"/>
    <mergeCell ref="AT108:AW108"/>
    <mergeCell ref="AY108:BB108"/>
    <mergeCell ref="BC108:BD108"/>
    <mergeCell ref="AE107:AS107"/>
    <mergeCell ref="AT107:AW107"/>
    <mergeCell ref="AY107:BB107"/>
    <mergeCell ref="BC107:BD107"/>
    <mergeCell ref="BE107:BQ107"/>
    <mergeCell ref="BR107:BU107"/>
    <mergeCell ref="BW110:BZ110"/>
    <mergeCell ref="C111:AB111"/>
    <mergeCell ref="AC111:AD111"/>
    <mergeCell ref="AE111:AS111"/>
    <mergeCell ref="AT111:AW111"/>
    <mergeCell ref="AY111:BB111"/>
    <mergeCell ref="BC111:BD111"/>
    <mergeCell ref="BE111:BQ111"/>
    <mergeCell ref="BR111:BU111"/>
    <mergeCell ref="BW111:BZ111"/>
    <mergeCell ref="AE110:AS110"/>
    <mergeCell ref="AT110:AW110"/>
    <mergeCell ref="AY110:BB110"/>
    <mergeCell ref="BC110:BD110"/>
    <mergeCell ref="BE110:BQ110"/>
    <mergeCell ref="BR110:BU110"/>
    <mergeCell ref="AY109:BB109"/>
    <mergeCell ref="BC109:BD109"/>
    <mergeCell ref="BE109:BQ109"/>
    <mergeCell ref="BR109:BU109"/>
    <mergeCell ref="BW109:BZ109"/>
    <mergeCell ref="C110:D110"/>
    <mergeCell ref="E110:S110"/>
    <mergeCell ref="T110:W110"/>
    <mergeCell ref="Y110:AB110"/>
    <mergeCell ref="AC110:AD110"/>
    <mergeCell ref="AY113:BB113"/>
    <mergeCell ref="BC113:BD113"/>
    <mergeCell ref="BE113:BQ113"/>
    <mergeCell ref="BR113:BU113"/>
    <mergeCell ref="BW113:BZ113"/>
    <mergeCell ref="C114:D114"/>
    <mergeCell ref="E114:S114"/>
    <mergeCell ref="T114:W114"/>
    <mergeCell ref="Y114:AB114"/>
    <mergeCell ref="AC114:AD114"/>
    <mergeCell ref="AT112:AW112"/>
    <mergeCell ref="AY112:BB112"/>
    <mergeCell ref="BC112:BZ112"/>
    <mergeCell ref="C113:D113"/>
    <mergeCell ref="E113:S113"/>
    <mergeCell ref="T113:W113"/>
    <mergeCell ref="Y113:AB113"/>
    <mergeCell ref="AC113:AD113"/>
    <mergeCell ref="AE113:AS113"/>
    <mergeCell ref="AT113:AW113"/>
    <mergeCell ref="C112:D112"/>
    <mergeCell ref="E112:S112"/>
    <mergeCell ref="T112:W112"/>
    <mergeCell ref="Y112:AB112"/>
    <mergeCell ref="AC112:AD112"/>
    <mergeCell ref="AE112:AS112"/>
    <mergeCell ref="BE115:BQ115"/>
    <mergeCell ref="BR115:BU115"/>
    <mergeCell ref="BW115:BZ115"/>
    <mergeCell ref="C116:D116"/>
    <mergeCell ref="E116:S116"/>
    <mergeCell ref="T116:W116"/>
    <mergeCell ref="Y116:AB116"/>
    <mergeCell ref="AC116:AD116"/>
    <mergeCell ref="AE116:AS116"/>
    <mergeCell ref="AT116:AW116"/>
    <mergeCell ref="BW114:BZ114"/>
    <mergeCell ref="C115:D115"/>
    <mergeCell ref="E115:S115"/>
    <mergeCell ref="T115:W115"/>
    <mergeCell ref="Y115:AB115"/>
    <mergeCell ref="AC115:AD115"/>
    <mergeCell ref="AE115:AS115"/>
    <mergeCell ref="AT115:AW115"/>
    <mergeCell ref="AY115:BB115"/>
    <mergeCell ref="BC115:BD115"/>
    <mergeCell ref="AE114:AS114"/>
    <mergeCell ref="AT114:AW114"/>
    <mergeCell ref="AY114:BB114"/>
    <mergeCell ref="BC114:BD114"/>
    <mergeCell ref="BE114:BQ114"/>
    <mergeCell ref="BR114:BU114"/>
    <mergeCell ref="BC117:BD117"/>
    <mergeCell ref="BE117:BQ117"/>
    <mergeCell ref="BR117:BU117"/>
    <mergeCell ref="BW117:BZ117"/>
    <mergeCell ref="C118:D118"/>
    <mergeCell ref="E118:S118"/>
    <mergeCell ref="T118:W118"/>
    <mergeCell ref="Y118:AB118"/>
    <mergeCell ref="AC118:AD118"/>
    <mergeCell ref="AE118:AS118"/>
    <mergeCell ref="AY116:BB116"/>
    <mergeCell ref="BC116:BD116"/>
    <mergeCell ref="BE116:BQ116"/>
    <mergeCell ref="BR116:BU116"/>
    <mergeCell ref="BW116:BZ116"/>
    <mergeCell ref="C117:D117"/>
    <mergeCell ref="E117:S117"/>
    <mergeCell ref="T117:W117"/>
    <mergeCell ref="Y117:AB117"/>
    <mergeCell ref="AC117:BB117"/>
    <mergeCell ref="BW119:BZ119"/>
    <mergeCell ref="C120:D120"/>
    <mergeCell ref="E120:S120"/>
    <mergeCell ref="T120:W120"/>
    <mergeCell ref="Y120:AB120"/>
    <mergeCell ref="AC120:AD120"/>
    <mergeCell ref="AE120:AS120"/>
    <mergeCell ref="AT120:AW120"/>
    <mergeCell ref="AY120:BB120"/>
    <mergeCell ref="BC120:BD120"/>
    <mergeCell ref="AE119:AS119"/>
    <mergeCell ref="AT119:AW119"/>
    <mergeCell ref="AY119:BB119"/>
    <mergeCell ref="BC119:BD119"/>
    <mergeCell ref="BE119:BQ119"/>
    <mergeCell ref="BR119:BU119"/>
    <mergeCell ref="AT118:AW118"/>
    <mergeCell ref="AY118:BB118"/>
    <mergeCell ref="BC118:BD118"/>
    <mergeCell ref="BR118:BU118"/>
    <mergeCell ref="BW118:BZ118"/>
    <mergeCell ref="C119:D119"/>
    <mergeCell ref="E119:S119"/>
    <mergeCell ref="T119:W119"/>
    <mergeCell ref="Y119:AB119"/>
    <mergeCell ref="AC119:AD119"/>
    <mergeCell ref="AY121:BB121"/>
    <mergeCell ref="BC121:BD121"/>
    <mergeCell ref="BE121:BQ121"/>
    <mergeCell ref="BR121:BU121"/>
    <mergeCell ref="BW121:BZ121"/>
    <mergeCell ref="C122:D122"/>
    <mergeCell ref="E122:S122"/>
    <mergeCell ref="T122:W122"/>
    <mergeCell ref="Y122:AB122"/>
    <mergeCell ref="AC122:AD122"/>
    <mergeCell ref="BE120:BQ120"/>
    <mergeCell ref="BR120:BU120"/>
    <mergeCell ref="BW120:BZ120"/>
    <mergeCell ref="C121:D121"/>
    <mergeCell ref="E121:S121"/>
    <mergeCell ref="T121:W121"/>
    <mergeCell ref="Y121:AB121"/>
    <mergeCell ref="AC121:AD121"/>
    <mergeCell ref="AE121:AS121"/>
    <mergeCell ref="AT121:AW121"/>
    <mergeCell ref="BE123:BQ123"/>
    <mergeCell ref="BR123:BU123"/>
    <mergeCell ref="BW123:BZ123"/>
    <mergeCell ref="C124:D124"/>
    <mergeCell ref="E124:S124"/>
    <mergeCell ref="T124:W124"/>
    <mergeCell ref="Y124:AB124"/>
    <mergeCell ref="AC124:AD124"/>
    <mergeCell ref="AE124:AS124"/>
    <mergeCell ref="AT124:AW124"/>
    <mergeCell ref="BW122:BZ122"/>
    <mergeCell ref="C123:D123"/>
    <mergeCell ref="E123:S123"/>
    <mergeCell ref="T123:W123"/>
    <mergeCell ref="Y123:AB123"/>
    <mergeCell ref="AC123:AD123"/>
    <mergeCell ref="AE123:AS123"/>
    <mergeCell ref="AT123:AW123"/>
    <mergeCell ref="AY123:BB123"/>
    <mergeCell ref="BC123:BD123"/>
    <mergeCell ref="AE122:AS122"/>
    <mergeCell ref="AT122:AW122"/>
    <mergeCell ref="AY122:BB122"/>
    <mergeCell ref="BC122:BD122"/>
    <mergeCell ref="BE122:BQ122"/>
    <mergeCell ref="BR122:BU122"/>
    <mergeCell ref="AT126:AW126"/>
    <mergeCell ref="AY126:BB126"/>
    <mergeCell ref="BC126:BD126"/>
    <mergeCell ref="BE126:BQ126"/>
    <mergeCell ref="BR126:BU126"/>
    <mergeCell ref="BW126:BZ126"/>
    <mergeCell ref="BC125:BD125"/>
    <mergeCell ref="BE125:BQ125"/>
    <mergeCell ref="BR125:BU125"/>
    <mergeCell ref="BW125:BZ125"/>
    <mergeCell ref="C126:D126"/>
    <mergeCell ref="E126:S126"/>
    <mergeCell ref="T126:W126"/>
    <mergeCell ref="Y126:AB126"/>
    <mergeCell ref="AC126:AD126"/>
    <mergeCell ref="AE126:AS126"/>
    <mergeCell ref="AY124:BB124"/>
    <mergeCell ref="BC124:BZ124"/>
    <mergeCell ref="C125:D125"/>
    <mergeCell ref="E125:S125"/>
    <mergeCell ref="T125:W125"/>
    <mergeCell ref="Y125:AB125"/>
    <mergeCell ref="AC125:AD125"/>
    <mergeCell ref="AE125:AS125"/>
    <mergeCell ref="AT125:AW125"/>
    <mergeCell ref="AY125:BB125"/>
    <mergeCell ref="BE128:BQ128"/>
    <mergeCell ref="BR128:BU128"/>
    <mergeCell ref="BW128:BZ128"/>
    <mergeCell ref="C129:D129"/>
    <mergeCell ref="E129:S129"/>
    <mergeCell ref="T129:W129"/>
    <mergeCell ref="Y129:AB129"/>
    <mergeCell ref="AC129:AD129"/>
    <mergeCell ref="AE129:AS129"/>
    <mergeCell ref="AT129:AW129"/>
    <mergeCell ref="C128:D128"/>
    <mergeCell ref="E128:S128"/>
    <mergeCell ref="T128:W128"/>
    <mergeCell ref="Y128:AB128"/>
    <mergeCell ref="AC128:BB128"/>
    <mergeCell ref="BC128:BD128"/>
    <mergeCell ref="AT127:AW127"/>
    <mergeCell ref="AY127:BB127"/>
    <mergeCell ref="BC127:BD127"/>
    <mergeCell ref="BE127:BQ127"/>
    <mergeCell ref="BR127:BU127"/>
    <mergeCell ref="BW127:BZ127"/>
    <mergeCell ref="C127:D127"/>
    <mergeCell ref="E127:S127"/>
    <mergeCell ref="T127:W127"/>
    <mergeCell ref="Y127:AB127"/>
    <mergeCell ref="AC127:AD127"/>
    <mergeCell ref="AE127:AS127"/>
    <mergeCell ref="BC130:BD130"/>
    <mergeCell ref="BE130:BQ130"/>
    <mergeCell ref="BR130:BU130"/>
    <mergeCell ref="BW130:BZ130"/>
    <mergeCell ref="C131:D131"/>
    <mergeCell ref="E131:S131"/>
    <mergeCell ref="T131:W131"/>
    <mergeCell ref="Y131:AB131"/>
    <mergeCell ref="AC131:AD131"/>
    <mergeCell ref="AE131:AS131"/>
    <mergeCell ref="AY129:BB129"/>
    <mergeCell ref="BC129:BD129"/>
    <mergeCell ref="BE129:BQ129"/>
    <mergeCell ref="BR129:BU129"/>
    <mergeCell ref="BW129:BZ129"/>
    <mergeCell ref="C130:AB130"/>
    <mergeCell ref="AC130:AD130"/>
    <mergeCell ref="AE130:AS130"/>
    <mergeCell ref="AT130:AW130"/>
    <mergeCell ref="AY130:BB130"/>
    <mergeCell ref="AT132:AW132"/>
    <mergeCell ref="AY132:BB132"/>
    <mergeCell ref="BC132:BD132"/>
    <mergeCell ref="BE132:BQ132"/>
    <mergeCell ref="BR132:BU132"/>
    <mergeCell ref="BW132:BZ132"/>
    <mergeCell ref="C132:D132"/>
    <mergeCell ref="E132:S132"/>
    <mergeCell ref="T132:W132"/>
    <mergeCell ref="Y132:AB132"/>
    <mergeCell ref="AC132:AD132"/>
    <mergeCell ref="AE132:AS132"/>
    <mergeCell ref="AT131:AW131"/>
    <mergeCell ref="AY131:BB131"/>
    <mergeCell ref="BC131:BD131"/>
    <mergeCell ref="BE131:BQ131"/>
    <mergeCell ref="BR131:BU131"/>
    <mergeCell ref="BW131:BZ131"/>
    <mergeCell ref="AT134:AW134"/>
    <mergeCell ref="AY134:BB134"/>
    <mergeCell ref="BC134:BD134"/>
    <mergeCell ref="BE134:BQ134"/>
    <mergeCell ref="BR134:BU134"/>
    <mergeCell ref="BW134:BZ134"/>
    <mergeCell ref="C134:D134"/>
    <mergeCell ref="E134:S134"/>
    <mergeCell ref="T134:W134"/>
    <mergeCell ref="Y134:AB134"/>
    <mergeCell ref="AC134:AD134"/>
    <mergeCell ref="AE134:AS134"/>
    <mergeCell ref="AT133:AW133"/>
    <mergeCell ref="AY133:BB133"/>
    <mergeCell ref="BC133:BD133"/>
    <mergeCell ref="BE133:BQ133"/>
    <mergeCell ref="BR133:BU133"/>
    <mergeCell ref="BW133:BZ133"/>
    <mergeCell ref="C133:D133"/>
    <mergeCell ref="E133:S133"/>
    <mergeCell ref="T133:W133"/>
    <mergeCell ref="Y133:AB133"/>
    <mergeCell ref="AC133:AD133"/>
    <mergeCell ref="AE133:AS133"/>
    <mergeCell ref="BW136:BZ136"/>
    <mergeCell ref="C137:D137"/>
    <mergeCell ref="E137:S137"/>
    <mergeCell ref="T137:W137"/>
    <mergeCell ref="Y137:AB137"/>
    <mergeCell ref="AC137:AD137"/>
    <mergeCell ref="AE137:AS137"/>
    <mergeCell ref="AT137:AW137"/>
    <mergeCell ref="AY137:BB137"/>
    <mergeCell ref="BC137:BD137"/>
    <mergeCell ref="AN136:AS136"/>
    <mergeCell ref="AT136:AW136"/>
    <mergeCell ref="AY136:BB136"/>
    <mergeCell ref="BC136:BD136"/>
    <mergeCell ref="BE136:BQ136"/>
    <mergeCell ref="BR136:BU136"/>
    <mergeCell ref="BE135:BQ135"/>
    <mergeCell ref="BR135:BU135"/>
    <mergeCell ref="BW135:BZ135"/>
    <mergeCell ref="C136:D136"/>
    <mergeCell ref="E136:S136"/>
    <mergeCell ref="T136:W136"/>
    <mergeCell ref="Y136:AB136"/>
    <mergeCell ref="AC136:AD136"/>
    <mergeCell ref="AE136:AK136"/>
    <mergeCell ref="AL136:AM136"/>
    <mergeCell ref="C135:AB135"/>
    <mergeCell ref="AC135:AD135"/>
    <mergeCell ref="AE135:AS135"/>
    <mergeCell ref="AT135:AW135"/>
    <mergeCell ref="AY135:BB135"/>
    <mergeCell ref="BC135:BD135"/>
    <mergeCell ref="BE138:BL138"/>
    <mergeCell ref="BN138:BU138"/>
    <mergeCell ref="C139:D139"/>
    <mergeCell ref="E139:S139"/>
    <mergeCell ref="T139:W139"/>
    <mergeCell ref="Y139:AB139"/>
    <mergeCell ref="AD139:AK139"/>
    <mergeCell ref="AM139:AT139"/>
    <mergeCell ref="AV139:BC139"/>
    <mergeCell ref="BE139:BL139"/>
    <mergeCell ref="BE137:BQ137"/>
    <mergeCell ref="BR137:BU137"/>
    <mergeCell ref="BW137:BZ137"/>
    <mergeCell ref="C138:D138"/>
    <mergeCell ref="E138:S138"/>
    <mergeCell ref="T138:W138"/>
    <mergeCell ref="Y138:AB138"/>
    <mergeCell ref="AD138:AK138"/>
    <mergeCell ref="AM138:AT138"/>
    <mergeCell ref="AV138:BC138"/>
    <mergeCell ref="AV141:BC141"/>
    <mergeCell ref="BE141:BL141"/>
    <mergeCell ref="BN141:BU141"/>
    <mergeCell ref="C141:D141"/>
    <mergeCell ref="E141:S141"/>
    <mergeCell ref="T141:W141"/>
    <mergeCell ref="Y141:AB141"/>
    <mergeCell ref="AD141:AK141"/>
    <mergeCell ref="AM141:AT141"/>
    <mergeCell ref="BN139:BU139"/>
    <mergeCell ref="C140:D140"/>
    <mergeCell ref="E140:S140"/>
    <mergeCell ref="T140:W140"/>
    <mergeCell ref="Y140:AB140"/>
    <mergeCell ref="AI140:AK140"/>
    <mergeCell ref="AR140:AT140"/>
    <mergeCell ref="BA140:BC140"/>
    <mergeCell ref="BJ140:BL140"/>
    <mergeCell ref="BS140:BU140"/>
  </mergeCells>
  <pageMargins left="0" right="0" top="0" bottom="0" header="0" footer="0"/>
  <pageSetup fitToHeight="2" orientation="portrait" r:id="rId1"/>
  <headerFooter alignWithMargins="0">
    <oddFooter>&amp;C&amp;7&amp;Z&amp;F               &amp;"Arial,Bold"&amp;A</oddFooter>
  </headerFooter>
  <rowBreaks count="1" manualBreakCount="1">
    <brk id="72" max="7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Cover</vt:lpstr>
      <vt:lpstr>Cover (2)</vt:lpstr>
      <vt:lpstr>Black Anodized</vt:lpstr>
      <vt:lpstr>mag add</vt:lpstr>
      <vt:lpstr>'Black Anodized'!Print_Area</vt:lpstr>
      <vt:lpstr>Cover!Print_Area</vt:lpstr>
      <vt:lpstr>'Cover (2)'!Print_Area</vt:lpstr>
      <vt:lpstr>'mag add'!Print_Area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nagy-dehaan</dc:creator>
  <cp:lastModifiedBy>Andy Bulinda</cp:lastModifiedBy>
  <cp:lastPrinted>2022-10-27T17:21:13Z</cp:lastPrinted>
  <dcterms:created xsi:type="dcterms:W3CDTF">2006-04-10T16:35:09Z</dcterms:created>
  <dcterms:modified xsi:type="dcterms:W3CDTF">2022-10-27T17:21:39Z</dcterms:modified>
</cp:coreProperties>
</file>